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49929221-A1AA-452D-892B-B477091D41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" sheetId="1" r:id="rId1"/>
  </sheets>
  <definedNames>
    <definedName name="_xlnm.Print_Area" localSheetId="0">mun!$A$2:$G$107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1" i="1" l="1"/>
  <c r="F377" i="1"/>
  <c r="E377" i="1"/>
  <c r="F375" i="1"/>
  <c r="E375" i="1"/>
  <c r="D375" i="1"/>
  <c r="E371" i="1"/>
  <c r="D371" i="1"/>
  <c r="E337" i="1"/>
  <c r="D337" i="1"/>
  <c r="E295" i="1"/>
  <c r="D295" i="1"/>
  <c r="E246" i="1"/>
  <c r="E239" i="1"/>
  <c r="D239" i="1"/>
  <c r="F209" i="1"/>
  <c r="E209" i="1"/>
  <c r="D209" i="1"/>
  <c r="E207" i="1"/>
  <c r="F162" i="1"/>
  <c r="E162" i="1"/>
  <c r="D162" i="1"/>
  <c r="F160" i="1"/>
  <c r="E160" i="1"/>
  <c r="D160" i="1"/>
  <c r="D154" i="1"/>
  <c r="F158" i="1"/>
  <c r="E158" i="1"/>
  <c r="D158" i="1"/>
  <c r="E156" i="1"/>
  <c r="D156" i="1"/>
  <c r="F123" i="1"/>
  <c r="E123" i="1"/>
  <c r="D123" i="1"/>
  <c r="F121" i="1"/>
  <c r="E121" i="1"/>
  <c r="D121" i="1"/>
  <c r="F119" i="1"/>
  <c r="E119" i="1"/>
  <c r="D119" i="1"/>
  <c r="F117" i="1"/>
  <c r="E89" i="1"/>
  <c r="F83" i="1"/>
  <c r="E83" i="1"/>
  <c r="D83" i="1"/>
  <c r="F81" i="1"/>
  <c r="E81" i="1"/>
  <c r="D81" i="1"/>
  <c r="E79" i="1"/>
  <c r="D79" i="1"/>
  <c r="E77" i="1"/>
  <c r="D77" i="1"/>
  <c r="E75" i="1"/>
  <c r="D75" i="1"/>
  <c r="E33" i="1"/>
  <c r="E31" i="1"/>
  <c r="F29" i="1"/>
  <c r="E29" i="1"/>
  <c r="E27" i="1"/>
  <c r="F24" i="1"/>
  <c r="E24" i="1"/>
  <c r="E22" i="1"/>
  <c r="E18" i="1"/>
  <c r="D29" i="1"/>
  <c r="D24" i="1"/>
  <c r="D163" i="1" l="1"/>
  <c r="F382" i="1"/>
  <c r="E34" i="1"/>
  <c r="F163" i="1"/>
  <c r="F124" i="1"/>
  <c r="E90" i="1"/>
  <c r="E232" i="1"/>
  <c r="D232" i="1"/>
  <c r="E381" i="1"/>
  <c r="D381" i="1"/>
  <c r="D377" i="1"/>
  <c r="E369" i="1" l="1"/>
  <c r="D369" i="1"/>
  <c r="E363" i="1"/>
  <c r="D363" i="1"/>
  <c r="D382" i="1" l="1"/>
  <c r="E382" i="1"/>
  <c r="F346" i="1"/>
  <c r="E346" i="1"/>
  <c r="D346" i="1"/>
  <c r="F342" i="1"/>
  <c r="E342" i="1"/>
  <c r="D342" i="1"/>
  <c r="F340" i="1"/>
  <c r="E340" i="1"/>
  <c r="D340" i="1"/>
  <c r="F347" i="1" l="1"/>
  <c r="E335" i="1"/>
  <c r="D335" i="1"/>
  <c r="E329" i="1"/>
  <c r="D329" i="1"/>
  <c r="D347" i="1" l="1"/>
  <c r="E347" i="1"/>
  <c r="F308" i="1"/>
  <c r="E308" i="1"/>
  <c r="D306" i="1"/>
  <c r="D308" i="1" s="1"/>
  <c r="E305" i="1"/>
  <c r="D305" i="1"/>
  <c r="F304" i="1"/>
  <c r="F303" i="1"/>
  <c r="F302" i="1"/>
  <c r="F298" i="1"/>
  <c r="D298" i="1"/>
  <c r="D297" i="1"/>
  <c r="F296" i="1"/>
  <c r="E296" i="1"/>
  <c r="E301" i="1" s="1"/>
  <c r="D296" i="1"/>
  <c r="F305" i="1" l="1"/>
  <c r="D301" i="1"/>
  <c r="F301" i="1"/>
  <c r="F309" i="1" l="1"/>
  <c r="E293" i="1"/>
  <c r="D293" i="1"/>
  <c r="E289" i="1"/>
  <c r="E309" i="1" s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89" i="1" l="1"/>
  <c r="D309" i="1" s="1"/>
  <c r="F259" i="1"/>
  <c r="E259" i="1"/>
  <c r="D259" i="1"/>
  <c r="F246" i="1"/>
  <c r="D246" i="1"/>
  <c r="F242" i="1"/>
  <c r="E242" i="1"/>
  <c r="D242" i="1"/>
  <c r="E260" i="1" l="1"/>
  <c r="F260" i="1"/>
  <c r="D260" i="1"/>
  <c r="F207" i="1"/>
  <c r="D207" i="1"/>
  <c r="F203" i="1"/>
  <c r="E203" i="1"/>
  <c r="D203" i="1"/>
  <c r="F210" i="1" l="1"/>
  <c r="E197" i="1"/>
  <c r="D197" i="1"/>
  <c r="E194" i="1"/>
  <c r="D194" i="1"/>
  <c r="E189" i="1"/>
  <c r="D189" i="1"/>
  <c r="D210" i="1" s="1"/>
  <c r="E210" i="1" l="1"/>
  <c r="E154" i="1"/>
  <c r="E148" i="1"/>
  <c r="E163" i="1" s="1"/>
  <c r="E117" i="1" l="1"/>
  <c r="D117" i="1"/>
  <c r="E115" i="1"/>
  <c r="D115" i="1"/>
  <c r="E112" i="1"/>
  <c r="D112" i="1"/>
  <c r="D124" i="1" l="1"/>
  <c r="E124" i="1"/>
  <c r="E384" i="1" s="1"/>
  <c r="D89" i="1"/>
  <c r="D90" i="1" s="1"/>
  <c r="F86" i="1"/>
  <c r="F84" i="1"/>
  <c r="F89" i="1" l="1"/>
  <c r="F90" i="1" s="1"/>
  <c r="F33" i="1" l="1"/>
  <c r="D33" i="1"/>
  <c r="F31" i="1"/>
  <c r="D31" i="1"/>
  <c r="F27" i="1"/>
  <c r="D26" i="1"/>
  <c r="D27" i="1" s="1"/>
  <c r="F34" i="1" l="1"/>
  <c r="F384" i="1" s="1"/>
  <c r="D18" i="1"/>
  <c r="D22" i="1" l="1"/>
  <c r="D34" i="1" s="1"/>
  <c r="D384" i="1" s="1"/>
</calcChain>
</file>

<file path=xl/sharedStrings.xml><?xml version="1.0" encoding="utf-8"?>
<sst xmlns="http://schemas.openxmlformats.org/spreadsheetml/2006/main" count="477" uniqueCount="332">
  <si>
    <t>numero contratti 
gestiti</t>
  </si>
  <si>
    <t>concessione in uso spazi multiuso</t>
  </si>
  <si>
    <t>totale</t>
  </si>
  <si>
    <t>tipologia di procedura</t>
  </si>
  <si>
    <t>tipologia
immobile/ area 
indirizzo</t>
  </si>
  <si>
    <t>canoni percepiti</t>
  </si>
  <si>
    <t>concessioni in comodato d'uso</t>
  </si>
  <si>
    <t xml:space="preserve">concessioni in uso di locali scolastici </t>
  </si>
  <si>
    <t>ICS Armando Diaz 
P.zza Cardinal G. Massaia, 2</t>
  </si>
  <si>
    <t>ICS Armando Diaz 
Via Sant'Orsola, 15</t>
  </si>
  <si>
    <t>ICS Armando Diaz 
Via Crocefisso, 15</t>
  </si>
  <si>
    <t>ICS Pascoli
Via Ruffini, 4/6</t>
  </si>
  <si>
    <t>ICS Cuoco-Sassi
Via Corridoni, 34/36</t>
  </si>
  <si>
    <t>ICS Giusti-Assisi
Via Giusti, 15</t>
  </si>
  <si>
    <t>ICS Giusti-Assisi
Via Palermo, 7/9</t>
  </si>
  <si>
    <t>ICS Giusti-Assisi
Via Giusti, 15/A</t>
  </si>
  <si>
    <t>ICS Commenda
Via della Commenda, 22/a</t>
  </si>
  <si>
    <t>ICS Commenda
C.so di Porta Romana, 112</t>
  </si>
  <si>
    <t>ICS Commenda
Via Quadronno, 32</t>
  </si>
  <si>
    <t>NOTE</t>
  </si>
  <si>
    <t>C.A.M. Romana/Vigentina          Corso di Porta Vigentina 15/A</t>
  </si>
  <si>
    <t>C.A.M. Gabelle                        Via San Marco, 45</t>
  </si>
  <si>
    <t>C.A.M. Garibaldi               Corso Garibaldi, 27</t>
  </si>
  <si>
    <t>concessione d'uso immobili per progetti di sviluppo di attività culturali ed economiche</t>
  </si>
  <si>
    <t>Viale Alemagna</t>
  </si>
  <si>
    <t>Via T. da Cazzaniga/ C.so Garibaldi-casa degli artisti artisti</t>
  </si>
  <si>
    <t>concessione in uso particelle ortive</t>
  </si>
  <si>
    <t>concessione impianti sportivi</t>
  </si>
  <si>
    <t>Mediolanum Tennis Squash Via Vincenzo Monti, 57 A/8</t>
  </si>
  <si>
    <t>concessioni in uso di spazi diversi dai precedenti</t>
  </si>
  <si>
    <t>C.so Porta Romana116/B</t>
  </si>
  <si>
    <r>
      <rPr>
        <b/>
        <sz val="12"/>
        <color theme="1"/>
        <rFont val="Calibri"/>
        <family val="2"/>
        <scheme val="minor"/>
      </rPr>
      <t>TOTALE GENERALE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importo comprensivo di I.V.A. ai sensi di legge</t>
    </r>
  </si>
  <si>
    <t>canone annuo pattuito</t>
  </si>
  <si>
    <t>Il canone di concessione in uso di locali scolastici e spazi multiuso è predeterminato quanto all'ammontare della tariffa oraria ed è calcolato al termine del periodo di concessione con riferimento all'effettivo numero di ore di utilizzo.</t>
  </si>
  <si>
    <t>concessione in uso particelle ortive
(indicare complessivamente tutte le particelle)</t>
  </si>
  <si>
    <t>orti /via Alghero snc</t>
  </si>
  <si>
    <t>immobile  per attività ludico/ricreativo via sant'uguzzone 8</t>
  </si>
  <si>
    <t>immobile  per attività aggregative nel immobile dell'anfiteatro Martesana</t>
  </si>
  <si>
    <t>bar all'interno del parco Franca Rame</t>
  </si>
  <si>
    <t>orti sociali  concessi in uso gratuito a Legambiente in via Esterle/Petraccone/Palmanova</t>
  </si>
  <si>
    <t>concesso in uso gratuito all' Associazione E.T.C. Ecologia – Turismo –cultura per il progetto giardino nascosto via  Stamira D’Ancona/ via Bertelli</t>
  </si>
  <si>
    <t>primaria Elsa Morante - Via T. Pini, 3 Milano</t>
  </si>
  <si>
    <t>primaria Scarpa - Via Clericetti, 22 - Milano</t>
  </si>
  <si>
    <t>primaria M. di Savioa e C. Borromeo - Via Casati, 6- Milano</t>
  </si>
  <si>
    <t>primaria Bonetti -a Via Tajani, 12 - Milano</t>
  </si>
  <si>
    <t>primaria Nolli-Arquati - Viale Romagna, 16/18 - Milano</t>
  </si>
  <si>
    <t>primaria E. Toti - Via Cima, 15 - Milano</t>
  </si>
  <si>
    <t>primaria L. da Vinci - P.zza L. Da Vinci, 2 - Milano</t>
  </si>
  <si>
    <t>primaria Pisacane - Via Pisacane, 9 - Milano</t>
  </si>
  <si>
    <t>primaria Tito Speri - Via N.A. Porpora, 11 - Milano</t>
  </si>
  <si>
    <t>primaria Bacone - Via Matteucci, 3 - Milano</t>
  </si>
  <si>
    <t>primaria Stoppani - Via Stoppani, 1 Milano</t>
  </si>
  <si>
    <t>Primaria E. Fermi - Via Carnia, 32 - Milano</t>
  </si>
  <si>
    <t>priamaria Munari - Via Feltre, 68/1 - Milano</t>
  </si>
  <si>
    <t>secondaria B Cairoli - Via Pascal, 35 - Milano</t>
  </si>
  <si>
    <t>secondaria Locatelli-Oriani - Via Pisacane, 13 - Milano</t>
  </si>
  <si>
    <t>secondaria Q. di Vona - Via Sacchini, 34 - Milano</t>
  </si>
  <si>
    <t>secondaria C. da Sienda - Via Monteverdi, 6 _ Milano</t>
  </si>
  <si>
    <t>secondaria Buzzati - Via Maniago, 30</t>
  </si>
  <si>
    <t>Spazio multiuso Auditorium "S. Cerri"- Via V. Peroni, 56 - Milano</t>
  </si>
  <si>
    <t>Spazio Multiuso - palestra Via T. Pini, 1 - Milano</t>
  </si>
  <si>
    <t>Orti Urbarni Via Canelli/Folli</t>
  </si>
  <si>
    <t>Impianto Sportivo "Scarioni" - Via Tucidide, 10  Milano</t>
  </si>
  <si>
    <t xml:space="preserve">Bar Via V. Peroni, 56 </t>
  </si>
  <si>
    <t>prim. Via Mezzofanti n. 23 (palestra e aula)</t>
  </si>
  <si>
    <t>prim. Via  Ravenna       n. 15 (palestra)</t>
  </si>
  <si>
    <t>prim. Morosini      n. 11/13 (palestra e aula)</t>
  </si>
  <si>
    <t>prim. Via Colletta n. 49/51 (palestra aula)</t>
  </si>
  <si>
    <t>prim. Via  Decorati n. 10  (palestra e aula)</t>
  </si>
  <si>
    <t>prim. Via Monte Piana n. 4 (palestra)</t>
  </si>
  <si>
    <t>second. Via Bezzecca      n. 20 (palestra e aula)</t>
  </si>
  <si>
    <t>prim. Via  M. Velino     n. 24 (aula)</t>
  </si>
  <si>
    <t>prim. Via Meleri 14 (palestra e aula)</t>
  </si>
  <si>
    <t>prim. Via Polesine n. 12 (aula)</t>
  </si>
  <si>
    <t>prim.  Via M.te Popera 12 (palestra e aula)</t>
  </si>
  <si>
    <t>second. Via De Andreis   n. 10 (palestra)</t>
  </si>
  <si>
    <t>prim. Via  Mugello n. 5 (palestra e aula)</t>
  </si>
  <si>
    <t>second. V. Dalmazia n. 4 (palestra)</t>
  </si>
  <si>
    <t>second. Via Mondolfo 11 (palestra)</t>
  </si>
  <si>
    <t>prim. L.go G. Gonzaga 4 (palestra)</t>
  </si>
  <si>
    <t>second. Via Cipro 2                 (palestra e aula)</t>
  </si>
  <si>
    <t>prim. Via Sordello 7 (palestra e salone)</t>
  </si>
  <si>
    <t>prim. Via U. di Nemi 54 (palestra)</t>
  </si>
  <si>
    <t>second. Via Medici del Vascello 42 (palestra)</t>
  </si>
  <si>
    <t>Chiosco di Via Pizzolpasso 7</t>
  </si>
  <si>
    <t xml:space="preserve">Sala del Polo  Ferrara   P.le Ferrara 4 </t>
  </si>
  <si>
    <t>CAM Mondolfo             Via Mondolfo 2</t>
  </si>
  <si>
    <t>Salone 5° piano Via Oglio 18</t>
  </si>
  <si>
    <t>Salone del CAM Parea Via Parea 26</t>
  </si>
  <si>
    <t>Parco Alessandrini</t>
  </si>
  <si>
    <t>Parco G. Cassinis</t>
  </si>
  <si>
    <t>Scuola dell'infanzia Giambologna 
Via Giamboogna 30</t>
  </si>
  <si>
    <t xml:space="preserve">Scuola primaria Barozzi
Via Bocconi 17 
</t>
  </si>
  <si>
    <t xml:space="preserve">Scuola primaria Giulio Romano
Via G. Romano 2 
</t>
  </si>
  <si>
    <t>Scuola secondaria I grado Confalonieri
Via Vittadini 10</t>
  </si>
  <si>
    <t>I.C.S. Thouar Gonzaga 
Via Brunacci 2/4</t>
  </si>
  <si>
    <t>Scuola Primaria Plesso Piolti De Bianchi
- G. Stampa 
Via Gentilino 14</t>
  </si>
  <si>
    <t>scuola secondaria di I grado O. Tabacchi 
Via Tabacchi 15/A</t>
  </si>
  <si>
    <t>Scuola primaria Arcadia
Via dell'Arcadia 22</t>
  </si>
  <si>
    <t xml:space="preserve">Scuola Primaria Feraboli
Via Feraboli 44 
</t>
  </si>
  <si>
    <t>Scuola primaria Baroni
Via Baroni 73</t>
  </si>
  <si>
    <t>Scuola secondaria I Arcadia
Via dell'Arcadia 24</t>
  </si>
  <si>
    <t>Scuola primaria C. Battisti
Via Palmieri 24</t>
  </si>
  <si>
    <t xml:space="preserve">Scuola primaria C. Peroni
Via S. Giacomo 1 
</t>
  </si>
  <si>
    <t xml:space="preserve">Scuola secondaria I grado S. Pertini
Via Boifava 52 
</t>
  </si>
  <si>
    <t xml:space="preserve">Scuola primaria Damiano Chiesa - Via Antonini 50 </t>
  </si>
  <si>
    <t>Scuola primaria 
Via dei  Bognetti 15</t>
  </si>
  <si>
    <t>Scuola secondaria I
 Via Heine 2</t>
  </si>
  <si>
    <t>Scuola primaria
Via Wolf Ferrari 6</t>
  </si>
  <si>
    <t>Scuola secondaria I Toscanini
Via dei Guarneri 21</t>
  </si>
  <si>
    <t>Scuola primaria Moro
Via Pescarenico 6</t>
  </si>
  <si>
    <t>Scuola secondaria di I Gemelli
Via Pescarenico 2</t>
  </si>
  <si>
    <t>Scuola Primaria
Via Vallarsa 19</t>
  </si>
  <si>
    <t>CAM GRATOSOGLIO
via Saponaro 30</t>
  </si>
  <si>
    <t>CAM STADERA
via Palmieri 18/20</t>
  </si>
  <si>
    <t>CAM TIBALDI
viale Tibaldi 41</t>
  </si>
  <si>
    <t>CAM VERRO
via Verro 87</t>
  </si>
  <si>
    <t>ex palestra 
via San Bernardo 17</t>
  </si>
  <si>
    <t>locali ex casa custode, palestrina ed ex sala pittura
via Saponaro 30</t>
  </si>
  <si>
    <t>via Teresa Noce</t>
  </si>
  <si>
    <t>Sono stati pagati anche canoni del 2020 in arretrato causa Covid-19.</t>
  </si>
  <si>
    <t>Vaiano Valle</t>
  </si>
  <si>
    <t>via Selvanesco</t>
  </si>
  <si>
    <t>via Bottoni</t>
  </si>
  <si>
    <t>via Campazzino</t>
  </si>
  <si>
    <t>ex palestra via San Bernardo 17</t>
  </si>
  <si>
    <t>locali ex casa custode, palestrina ed ex sala pittura Via Saponaro 30 Milano</t>
  </si>
  <si>
    <t>non presenti impianti sportivi</t>
  </si>
  <si>
    <t>concessione in uso di locali scolastici</t>
  </si>
  <si>
    <t>Scuola Primaria via Anemoni, 8</t>
  </si>
  <si>
    <t>Scuola Secondaria via Anemoni, 10</t>
  </si>
  <si>
    <t>Scuola Primaria via dei Narcisi, 2</t>
  </si>
  <si>
    <t>Scuola Primaria via Bergognone, 2/4</t>
  </si>
  <si>
    <t>Scuola Primaria via delle Foppette, 1</t>
  </si>
  <si>
    <t>Scuola Secondaria via De Nicola, 40</t>
  </si>
  <si>
    <t>Scuola Primaria via De Nicola, 2</t>
  </si>
  <si>
    <t>Scuola Primaria via Tosi, 21</t>
  </si>
  <si>
    <t>Scuola Primaria via Pestalozzi, 13</t>
  </si>
  <si>
    <t xml:space="preserve">Scuola Secondaria via Rosalba Carriera, 12 </t>
  </si>
  <si>
    <t>Scuola Secondaria via Salerno, 1</t>
  </si>
  <si>
    <t>Scuola Primaria via Crivelli, 3</t>
  </si>
  <si>
    <t>Scuola Secondaria via Crivelli, 3</t>
  </si>
  <si>
    <t>Scuola Secondaria via Scrosati, 4</t>
  </si>
  <si>
    <t>Scuola Primaria via Scrosati, 3</t>
  </si>
  <si>
    <t>Scuola Primaria via Vigevano, 19</t>
  </si>
  <si>
    <t>Scuola Secondaria via Zuara, 7</t>
  </si>
  <si>
    <t>Scuola Primaria via Zuara, 9</t>
  </si>
  <si>
    <t xml:space="preserve">Spazio Ex-Fornace - Alzaia Naviglio Pavese n. 16 </t>
  </si>
  <si>
    <t xml:space="preserve">Spazio Culturale Seicentro via Savona n. 99 </t>
  </si>
  <si>
    <t xml:space="preserve">Salone CAM SAN Paolino -  via San Paolino 18 </t>
  </si>
  <si>
    <t>Sala consiliare - Legioni Romane 54</t>
  </si>
  <si>
    <t xml:space="preserve">Salone CAM Rudinì-  via Di Rudinì 14 </t>
  </si>
  <si>
    <t>Spazio Centro Milano Donna via Faenza 29</t>
  </si>
  <si>
    <t>TOTALE</t>
  </si>
  <si>
    <t>canone annuale pattuito</t>
  </si>
  <si>
    <t xml:space="preserve">Orti Barona - via De Finetti/via Danusso </t>
  </si>
  <si>
    <t xml:space="preserve">Orti  Fontanili - via Gozzoli/via Parri </t>
  </si>
  <si>
    <t xml:space="preserve">concessione impianti sportivi
(la Delibera di G.C. n.607 del 28/05/2021 causa emergenza sanitaria dispone il differimento dei versamenti al 31 ottobre 2021)
</t>
  </si>
  <si>
    <t>via Bari 18</t>
  </si>
  <si>
    <t>via Soderini 41/2</t>
  </si>
  <si>
    <t>via Parenzo 2/1</t>
  </si>
  <si>
    <t>ex casetta custode all'interno dell'ICS G. Capponi - via Tosi 21</t>
  </si>
  <si>
    <t>Centro Polifunzionale "Angelo Valdameri" TRE CASTELLI, via Martinelli n. 53 - Milano</t>
  </si>
  <si>
    <t>Spazio Santi - via Santi 8 - Milano</t>
  </si>
  <si>
    <t>VIA Ovada 38
(pagamento canone gestiti da MM)</t>
  </si>
  <si>
    <t>CENTRO "IPR" (Istituto Pedagogico  della Resistenza)
Via degli Anemoni n. 6 - Milano</t>
  </si>
  <si>
    <t>Casetta Odazio - via Odazio 7 - Milano</t>
  </si>
  <si>
    <t>Edicola Radetzky - Darsena, viale Gorizia - foglio 474/mapp.352 parte-</t>
  </si>
  <si>
    <t>Spazio Ex Deposito della Biblioteca di via S. Paolino 18- p. terra</t>
  </si>
  <si>
    <t>La casa delle artiste - Spazio Alda Merini
via Magolfa 32 (foglio 437- mapp.629, 660 e 628)</t>
  </si>
  <si>
    <t>3 strutture all'interno dell'area a verde attrezzata di via Tobagi 4</t>
  </si>
  <si>
    <t>via Faenza 29</t>
  </si>
  <si>
    <t>concessioni in uso di spazi diversi dai precedenti 
(concessione annuale scadenza 31/12/2022)</t>
  </si>
  <si>
    <t>Alzaia Naviglio Pavese 16 - 1° piano</t>
  </si>
  <si>
    <t>Sala degli Olivetani - Via A. da Baggio 55</t>
  </si>
  <si>
    <t>Cam Forze Armate 318</t>
  </si>
  <si>
    <t>Palestra Manaresi - Via Manaresi snc</t>
  </si>
  <si>
    <t>Parco delle Cave</t>
  </si>
  <si>
    <t>Via Mosca</t>
  </si>
  <si>
    <t>via Don Gervasini</t>
  </si>
  <si>
    <t>Parco della Cava di Muggiano</t>
  </si>
  <si>
    <t>via Viterbo-Bentivoglio</t>
  </si>
  <si>
    <t>via Castrovillari 14</t>
  </si>
  <si>
    <t>via Molinetto 64</t>
  </si>
  <si>
    <t>via Viterbo 4</t>
  </si>
  <si>
    <t>Cascina Linterno - via F.lli Zoia 194</t>
  </si>
  <si>
    <t>locali c/o CAM Olmi - via delle Betulle 39</t>
  </si>
  <si>
    <t>Scuola primaria via C. da Castello, 10</t>
  </si>
  <si>
    <t>Scuola primaria via Delle Ande, 4</t>
  </si>
  <si>
    <t>Scuola primaria via Gattamelata, 35</t>
  </si>
  <si>
    <t>Scuola primaria via Graf, 70</t>
  </si>
  <si>
    <t>Scuola primaria via Mac Mahon, 100</t>
  </si>
  <si>
    <t>Scuola primaria via Moscati, 1</t>
  </si>
  <si>
    <t>Scuola primaria via Visconti, 16</t>
  </si>
  <si>
    <t>Scuola primaria via Viscontini, 7</t>
  </si>
  <si>
    <t>Scuola Sec. di 1° grado via Borsa, 26</t>
  </si>
  <si>
    <t>Scuola Sec. di 1° grado via C. da Castello, 9</t>
  </si>
  <si>
    <t>Scuola Sec. di 1° grado via Gallarate, 15</t>
  </si>
  <si>
    <t>Scuola Sec. di 1° grado via Linneo, 2</t>
  </si>
  <si>
    <t>Scuola Sec. di 1° grado via Ojetti, 13</t>
  </si>
  <si>
    <t>Scuola Sec. di 1° grado via P. Uccello, 1/A</t>
  </si>
  <si>
    <t>Scuola Sec. di 1° grado via Quarenghi, 14</t>
  </si>
  <si>
    <t>Scuola Sec. di 1° grado via Sapri, 50</t>
  </si>
  <si>
    <t>Auditorium via Quarenghi, 21</t>
  </si>
  <si>
    <t>Atrio sala consiliare via Quarenghi, 21</t>
  </si>
  <si>
    <t>Saletta Maiellano via Quarenghi, 21</t>
  </si>
  <si>
    <t>CAM Lessona via Lessona, 20</t>
  </si>
  <si>
    <t>CAM Lampugnano via Lampugnano, 145</t>
  </si>
  <si>
    <t>Orti via Lampugnano</t>
  </si>
  <si>
    <t>Orti via Aldini</t>
  </si>
  <si>
    <t>Centro Sportivo di  via Lessona 13 (contratto gestito da M8 - canone incassato da Concessione Aree, Impianti - cap. 241.06.03)</t>
  </si>
  <si>
    <t xml:space="preserve">Fondazione Perini - via Aldini,72 </t>
  </si>
  <si>
    <t>CGIL - Pagoda piazza Gramsci</t>
  </si>
  <si>
    <t>Mitades - via Gorlini</t>
  </si>
  <si>
    <t>I.C. ARBE ZARA  -Scuola Primaria Poerio - Via Pianell n. 40</t>
  </si>
  <si>
    <t>I.C. CONFALONIERI -Scuola Secondaria di 1° grado di via Pepe n. 40</t>
  </si>
  <si>
    <t>I.C. CONFALONIERI -Scuola Primaria di via dal Verme n. 10</t>
  </si>
  <si>
    <t xml:space="preserve">I.C. DON ORIONE -Primaria di Via Fabriano n. 4 </t>
  </si>
  <si>
    <t>I.C. LOCATELLI/QUASIMODO  -Scuola Secondaria di 1° grado Piazzale Istria n. 11</t>
  </si>
  <si>
    <t>I.C. LOCCHI -Via Cesari  n. 38 - Scuola Primaria</t>
  </si>
  <si>
    <t>I.C. LOCCHI -  Via Passerini , 4  - Scuola Primaria</t>
  </si>
  <si>
    <t>I.C. SANDRO PERTINI  - Scuola Secondaria di Via T Mann n. 8</t>
  </si>
  <si>
    <t>I.C. SANDRO PERTINI  -
Secondaria di Via Asturie n. 1</t>
  </si>
  <si>
    <t>I.C. SANDRO PERTINI - Primaria di Via da Bussero n. 9</t>
  </si>
  <si>
    <t>I.C. SCIALOIA - palestra della Scuola
Second. Via Scialoia, 21</t>
  </si>
  <si>
    <t xml:space="preserve">I.C. SORELLE AGAZZI  - Scuola Via Gabbro n.6 </t>
  </si>
  <si>
    <t>Sala Multiuso Villa Litta - Viale Affori  n 21</t>
  </si>
  <si>
    <t>Anfiteatro Cassina Anna Via Sant Arnaldo n 17</t>
  </si>
  <si>
    <t>Auditorium "Falcone e Borsellino" Cassina Anna Via Sant Arnaldo n 17</t>
  </si>
  <si>
    <t>CAM via Ciriè 9 Palestra</t>
  </si>
  <si>
    <t>Sala di Via Empoli 9/2</t>
  </si>
  <si>
    <t>Cassina Anna - Via Sant'Arnaldo 17</t>
  </si>
  <si>
    <t>Via Cosenz</t>
  </si>
  <si>
    <t>Via Cascina dei Prati</t>
  </si>
  <si>
    <t>Impianto sportivo  - Via G. Pasta, 43</t>
  </si>
  <si>
    <t xml:space="preserve">concessione d'uso immobili per progetti di sviluppo di attività culturali ed economiche </t>
  </si>
  <si>
    <t>Hub - Via Borsieri</t>
  </si>
  <si>
    <t>Viale Affori 21 - progetto ATS capofila A&amp;I</t>
  </si>
  <si>
    <t xml:space="preserve"> ex Vivaio Fumagalli- Via Cozzi angolo De Marchi -</t>
  </si>
  <si>
    <t>Università Statale di Milano - sede Bicocca</t>
  </si>
  <si>
    <t>Comune di Milano</t>
  </si>
  <si>
    <t>DIREZIONE QUARTIERI E MUNICIPI</t>
  </si>
  <si>
    <r>
      <t xml:space="preserve">TOTALE GENERALE
</t>
    </r>
    <r>
      <rPr>
        <sz val="11"/>
        <color theme="1"/>
        <rFont val="Calibri"/>
        <family val="2"/>
        <scheme val="minor"/>
      </rPr>
      <t>importo comprensivo di I.V.A. ai sensi di legge</t>
    </r>
  </si>
  <si>
    <t xml:space="preserve">Municipio 2 </t>
  </si>
  <si>
    <t xml:space="preserve">Municipio 3 </t>
  </si>
  <si>
    <t xml:space="preserve">Municipio 4  </t>
  </si>
  <si>
    <t xml:space="preserve">Municipio 5 </t>
  </si>
  <si>
    <t xml:space="preserve">Municipio 6 </t>
  </si>
  <si>
    <t xml:space="preserve">€. 1.470,00 </t>
  </si>
  <si>
    <t xml:space="preserve">Municipio 7 </t>
  </si>
  <si>
    <t xml:space="preserve">Municipio 8 </t>
  </si>
  <si>
    <t xml:space="preserve">Municipio 9 </t>
  </si>
  <si>
    <t>TOTALE GENERALE</t>
  </si>
  <si>
    <t>Palestra grande Via Pontano, 43 – C.P.I.A. 5</t>
  </si>
  <si>
    <t>Palestro piccola Via Pontano, 43 – C.P.I.A. 5</t>
  </si>
  <si>
    <t>Palestra Via Galvani, 7 – I.C. GALVANI</t>
  </si>
  <si>
    <t>Palestra Via Fara, 32 – I.C. GALVANI</t>
  </si>
  <si>
    <t>Palestra Solarium Via Giacosa, 46 – I.C. GIACOSA</t>
  </si>
  <si>
    <t>Padiglione Bongiovanni Via Giacosa, 46 – I.C. GIACOSA</t>
  </si>
  <si>
    <t>Padiglione Tommaseo Via Giacosa, 46 – I.C. GIACOSA</t>
  </si>
  <si>
    <t>Padiglione Zadra Via Giacosa, 46 – I.C. GIACOSA</t>
  </si>
  <si>
    <t>Aula Via Giacosa, 46 – I.C. GIACOSA</t>
  </si>
  <si>
    <t>Palestra Via Russo, 23 – I.C. GIACOSA</t>
  </si>
  <si>
    <t>Aula Via Russo, 23 – I.C. GIACOSA</t>
  </si>
  <si>
    <t>Palestra Viale Zara, 96 – I.C. ARBE-ZARA</t>
  </si>
  <si>
    <t>Aula Viale Zara, 96 – I.C. ARBE-ZARA</t>
  </si>
  <si>
    <t>Palestra Via Cagliero – I.C. FRANCESCHI</t>
  </si>
  <si>
    <t>Palestra Via Muzio – I.C. FRANCESCHI</t>
  </si>
  <si>
    <t>Palestra B Via Muzio – I.C. FRANCESCHI</t>
  </si>
  <si>
    <t>Palestra Via Frigia – I.C. CALVINO</t>
  </si>
  <si>
    <t>Palestra Via Mattei – I.C. CALVINO</t>
  </si>
  <si>
    <t>Aula Via Mattei – I.C. CALVINO</t>
  </si>
  <si>
    <t>Palestra S. Uguzzone – I.C. CALVINO</t>
  </si>
  <si>
    <t>Palestra Via Adriano – I.C. PERASSO</t>
  </si>
  <si>
    <t>Palestra Via Bottego – I.C. PERASSO</t>
  </si>
  <si>
    <t>Aula Via Bottego – I.C. PERASSO</t>
  </si>
  <si>
    <t>Palestrina Via San Mamete – I.C. PERASSO</t>
  </si>
  <si>
    <t>Palestra Via San Mamete – I.C. PERASSO</t>
  </si>
  <si>
    <t>Aula Via San Mamete – I.C. PERASSO</t>
  </si>
  <si>
    <t>Palestra Via Bottelli – I.C. LOCATELLI-QUASIMODO</t>
  </si>
  <si>
    <t>Palestra Via Giustizia – I.C. LOCATELLI-QUASIMODO</t>
  </si>
  <si>
    <t>Palestra Via Cesalpino, 38 – I.C. PAOLO E LARISSA PINI</t>
  </si>
  <si>
    <t>Palestra Via Cesalpino, 40 – I.C. PAOLO E LARISSA PINI</t>
  </si>
  <si>
    <t>Palestra Via Stefanardo Da Vimercate, 14 – I.C. PAOLO E LARISSA PINI</t>
  </si>
  <si>
    <t>Palestra Via Sant'Elembardo, 4 – I.C. PAOLO E LARISSA PINI</t>
  </si>
  <si>
    <t>Palestra Via Venini, 80 – I.C. TEODORO CIRESOLA</t>
  </si>
  <si>
    <t>Aula Via Venini, 80 – I.C. TEODORO CIRESOLA</t>
  </si>
  <si>
    <t>Aula Viale Brianza, 18 – I.C. TEODORO CIRESOLA</t>
  </si>
  <si>
    <t>Palestra alta Viale Brianza, 18 – I.C. TEODORO CIRESOLA</t>
  </si>
  <si>
    <t>Palestra bassa Viale Brianza, 18 – I.C. TEODORO CIRESOLA</t>
  </si>
  <si>
    <t>Via Colonna 42</t>
  </si>
  <si>
    <t>Piazza Sicilia 2</t>
  </si>
  <si>
    <t>Via Massaua 5</t>
  </si>
  <si>
    <t>Via Salici 2</t>
  </si>
  <si>
    <t>Via Delle Betulle 17</t>
  </si>
  <si>
    <t>Via Don Gnocchi 25</t>
  </si>
  <si>
    <t>Via Martinetti 25</t>
  </si>
  <si>
    <t>Via Val D'Intelvi 11</t>
  </si>
  <si>
    <t>Via Lamennais 20</t>
  </si>
  <si>
    <t>Piazza Axum 5</t>
  </si>
  <si>
    <t>Via Constant 19</t>
  </si>
  <si>
    <t>Via Loria 37</t>
  </si>
  <si>
    <t>Via Airaghi 42</t>
  </si>
  <si>
    <t>Via Crimea 22</t>
  </si>
  <si>
    <t>Via Mauri 10</t>
  </si>
  <si>
    <t>Via Milesi 4</t>
  </si>
  <si>
    <t>Via Montebaldo 11</t>
  </si>
  <si>
    <t>Via Muggiano 14</t>
  </si>
  <si>
    <t>Via Paravia 83</t>
  </si>
  <si>
    <t>Via Rasori 19</t>
  </si>
  <si>
    <t>Via Valdagno 8</t>
  </si>
  <si>
    <t>Via Viterbo 31</t>
  </si>
  <si>
    <t>Via San Giusto 65</t>
  </si>
  <si>
    <t>L'introito è doppio rispetto al canone annuo pattuito in quanto nell'anno 2021 è stato riscosso anche il canone riferito all'anno 2020.</t>
  </si>
  <si>
    <t>Via Forze Armate 65</t>
  </si>
  <si>
    <t>Via Forze Armate 279</t>
  </si>
  <si>
    <t>Non sono state introitate somme perché per tutti i casi si tratta di proroghe di concessioni dell’a.s. 2019-2020 interrotte causa COVID e per le quali i concessionari avevano già versato anticipatamente il canone.</t>
  </si>
  <si>
    <t>L’introito relativo alla concessione in uso del Parco G. Cassinis è più alto del canone stabilito perché la Tree Experience, concessionaria dello spazio, ha saldato nell’anno 2021 anche ciò che era dovuto per l’anno 2020. Nell’anno 2020 il parco avventura è rimasto chiuso per emergenza sanitaria e di conseguenza la Tree Experience non è riuscita a rispettare le scadenze previste per i pagamenti del canone. Nell’anno 2021 ha provveduto a saldare l'intero importo dovuto.</t>
  </si>
  <si>
    <t>La Delibera di G.C. n.607 del 28/05/2021 causa emergenza sanitaria dispone il differimento dei versamenti al 31 ottobre 2021</t>
  </si>
  <si>
    <t xml:space="preserve">concessioni in uso di spazi diversi dai precedenti 
</t>
  </si>
  <si>
    <t xml:space="preserve">
Trattasi di concessioni a scomputo oneri</t>
  </si>
  <si>
    <t xml:space="preserve">Sono stati introitati anche canoni riferiti a più annualità pregresse </t>
  </si>
  <si>
    <t>Sono stati introitati anche canoni riferiti a più annualità pregresse</t>
  </si>
  <si>
    <t>L'introito tiene conto dell'adeguamento istat del canone annuo pattuito</t>
  </si>
  <si>
    <t>Nel 2021 sono stati introitati i canoni relativi a due annualità</t>
  </si>
  <si>
    <t>INTROITI PER CONCESSIONI DI LOCALI SCOLASTICI, SPAZI MULTIUSO, IMMOBILI E AREE - PERIODO: ANNO 2021</t>
  </si>
  <si>
    <t xml:space="preserve">Area Coordinamento e Municipio 1 </t>
  </si>
  <si>
    <t>Milano DATA DELLA SOTTOSCRIZIONE DIGITALE</t>
  </si>
  <si>
    <t xml:space="preserve">Il Direttore </t>
  </si>
  <si>
    <t>*Arch. Franco Zinna</t>
  </si>
  <si>
    <t>*Il documento è firmato digitalmente ai sensi del D. Lgs. 82/2005 s.m.i. e norme collegate e sostituisce il documento cartaceo e la firma autografa.</t>
  </si>
  <si>
    <t>Originale firmato digitalmente e conservato presso la Direzione Quartieri e Municipi, Unità Funzioni Trasversali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</si>
</sst>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&quot;€&quot;\ #,##0.00;\-&quot;€&quot;\ #,##0.00"/>
    <numFmt numFmtId="165" formatCode="&quot;€&quot;\ #,##0.00"/>
    <numFmt numFmtId="166" formatCode="0;[Red]0"/>
    <numFmt numFmtId="167" formatCode="[$€-2]\ #,##0.00;[Red]\-[$€-2]\ #,##0.00"/>
    <numFmt numFmtId="168" formatCode="#,##0.00\ &quot;€&quot;"/>
    <numFmt numFmtId="169" formatCode="[$€-2]\ #,##0.00"/>
    <numFmt numFmtId="170" formatCode="&quot;€ &quot;#,##0.00"/>
    <numFmt numFmtId="171" formatCode="[$€-410]\ #,##0.00;[Red]\-[$€-410]\ #,##0.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Frutige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name val="Calibri"/>
      <family val="2"/>
    </font>
    <font>
      <sz val="11"/>
      <color rgb="FF201F1E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C0C0C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25" fillId="0" borderId="0"/>
  </cellStyleXfs>
  <cellXfs count="2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/>
    <xf numFmtId="168" fontId="0" fillId="0" borderId="0" xfId="0" applyNumberFormat="1"/>
    <xf numFmtId="167" fontId="0" fillId="0" borderId="0" xfId="0" applyNumberFormat="1"/>
    <xf numFmtId="166" fontId="0" fillId="0" borderId="6" xfId="0" applyNumberFormat="1" applyFont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166" fontId="1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0" fillId="0" borderId="0" xfId="0" applyBorder="1"/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ill="1"/>
    <xf numFmtId="166" fontId="0" fillId="0" borderId="5" xfId="0" applyNumberFormat="1" applyFont="1" applyBorder="1" applyAlignment="1">
      <alignment horizontal="center" vertical="center"/>
    </xf>
    <xf numFmtId="0" fontId="1" fillId="0" borderId="7" xfId="0" applyFont="1" applyFill="1" applyBorder="1" applyAlignment="1" applyProtection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/>
    <xf numFmtId="171" fontId="12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167" fontId="22" fillId="4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70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/>
    <xf numFmtId="170" fontId="7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 wrapText="1"/>
    </xf>
    <xf numFmtId="0" fontId="28" fillId="0" borderId="0" xfId="0" applyFont="1" applyAlignment="1">
      <alignment wrapText="1"/>
    </xf>
    <xf numFmtId="1" fontId="7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/>
    </xf>
    <xf numFmtId="0" fontId="7" fillId="0" borderId="7" xfId="0" applyFont="1" applyBorder="1"/>
    <xf numFmtId="0" fontId="1" fillId="0" borderId="14" xfId="0" applyFont="1" applyBorder="1" applyAlignment="1" applyProtection="1">
      <alignment vertical="center" wrapText="1"/>
    </xf>
    <xf numFmtId="0" fontId="1" fillId="0" borderId="15" xfId="0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165" fontId="0" fillId="0" borderId="5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70" fontId="0" fillId="0" borderId="5" xfId="1" applyNumberFormat="1" applyFont="1" applyBorder="1" applyAlignment="1">
      <alignment horizontal="center"/>
    </xf>
    <xf numFmtId="164" fontId="10" fillId="0" borderId="5" xfId="1" applyNumberFormat="1" applyFont="1" applyBorder="1" applyAlignment="1">
      <alignment horizontal="center"/>
    </xf>
    <xf numFmtId="165" fontId="0" fillId="2" borderId="5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0" fontId="7" fillId="0" borderId="0" xfId="0" applyFont="1" applyBorder="1"/>
    <xf numFmtId="167" fontId="0" fillId="2" borderId="5" xfId="0" applyNumberForma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5" fillId="2" borderId="1" xfId="2" applyFill="1" applyBorder="1" applyAlignment="1">
      <alignment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9" xfId="0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vertical="center" wrapText="1"/>
    </xf>
    <xf numFmtId="0" fontId="0" fillId="0" borderId="18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9" xfId="0" applyFont="1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7" xfId="0" applyFill="1" applyBorder="1" applyAlignment="1"/>
    <xf numFmtId="0" fontId="0" fillId="3" borderId="1" xfId="0" applyFill="1" applyBorder="1" applyAlignment="1"/>
    <xf numFmtId="0" fontId="0" fillId="3" borderId="5" xfId="0" applyFill="1" applyBorder="1" applyAlignment="1"/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/>
    <xf numFmtId="0" fontId="10" fillId="2" borderId="5" xfId="0" applyFont="1" applyFill="1" applyBorder="1" applyAlignment="1"/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5" xfId="0" applyBorder="1" applyAlignment="1"/>
    <xf numFmtId="0" fontId="0" fillId="4" borderId="7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" xfId="0" applyBorder="1" applyAlignment="1"/>
    <xf numFmtId="0" fontId="15" fillId="5" borderId="7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0" fillId="3" borderId="7" xfId="0" applyFill="1" applyBorder="1" applyAlignment="1" applyProtection="1">
      <alignment wrapText="1"/>
    </xf>
    <xf numFmtId="166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5" fontId="0" fillId="2" borderId="5" xfId="0" applyNumberForma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5" xfId="0" applyFont="1" applyFill="1" applyBorder="1" applyAlignment="1"/>
  </cellXfs>
  <cellStyles count="3">
    <cellStyle name="Normale" xfId="0" builtinId="0"/>
    <cellStyle name="Normale 2" xfId="2" xr:uid="{00000000-0005-0000-0000-000001000000}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93"/>
  <sheetViews>
    <sheetView tabSelected="1" zoomScaleNormal="100" zoomScaleSheetLayoutView="100" workbookViewId="0">
      <selection activeCell="C69" sqref="C69"/>
    </sheetView>
  </sheetViews>
  <sheetFormatPr defaultRowHeight="14.4"/>
  <cols>
    <col min="1" max="1" width="2" customWidth="1"/>
    <col min="2" max="2" width="40.109375" customWidth="1"/>
    <col min="3" max="3" width="23.109375" style="138" customWidth="1"/>
    <col min="4" max="4" width="17.33203125" style="95" customWidth="1"/>
    <col min="5" max="5" width="16.33203125" style="95" customWidth="1"/>
    <col min="6" max="6" width="18.88671875" customWidth="1"/>
    <col min="7" max="7" width="37.6640625" customWidth="1"/>
    <col min="8" max="8" width="55.6640625" customWidth="1"/>
    <col min="9" max="9" width="16.5546875" customWidth="1"/>
    <col min="10" max="10" width="22.44140625" customWidth="1"/>
    <col min="11" max="11" width="19.44140625" customWidth="1"/>
  </cols>
  <sheetData>
    <row r="2" spans="2:7" ht="25.5" customHeight="1">
      <c r="B2" s="2" t="s">
        <v>240</v>
      </c>
    </row>
    <row r="3" spans="2:7" ht="24.75" customHeight="1">
      <c r="B3" s="2" t="s">
        <v>241</v>
      </c>
      <c r="D3" s="62"/>
      <c r="G3" s="3"/>
    </row>
    <row r="4" spans="2:7" ht="32.25" customHeight="1">
      <c r="B4" s="199" t="s">
        <v>325</v>
      </c>
      <c r="C4" s="199"/>
      <c r="D4" s="199"/>
      <c r="E4" s="199"/>
      <c r="F4" s="199"/>
      <c r="G4" s="199"/>
    </row>
    <row r="5" spans="2:7" ht="33" customHeight="1">
      <c r="B5" s="200" t="s">
        <v>326</v>
      </c>
      <c r="C5" s="201"/>
      <c r="D5" s="201"/>
      <c r="E5" s="201"/>
      <c r="F5" s="201"/>
      <c r="G5" s="202"/>
    </row>
    <row r="6" spans="2:7" ht="53.25" customHeight="1">
      <c r="B6" s="125" t="s">
        <v>3</v>
      </c>
      <c r="C6" s="47" t="s">
        <v>4</v>
      </c>
      <c r="D6" s="47" t="s">
        <v>5</v>
      </c>
      <c r="E6" s="47" t="s">
        <v>0</v>
      </c>
      <c r="F6" s="139" t="s">
        <v>32</v>
      </c>
      <c r="G6" s="12" t="s">
        <v>19</v>
      </c>
    </row>
    <row r="7" spans="2:7" ht="45" customHeight="1">
      <c r="B7" s="207" t="s">
        <v>7</v>
      </c>
      <c r="C7" s="9" t="s">
        <v>8</v>
      </c>
      <c r="D7" s="98">
        <v>481.7</v>
      </c>
      <c r="E7" s="6">
        <v>4</v>
      </c>
      <c r="F7" s="241" t="s">
        <v>33</v>
      </c>
      <c r="G7" s="203"/>
    </row>
    <row r="8" spans="2:7" ht="39" customHeight="1">
      <c r="B8" s="208"/>
      <c r="C8" s="9" t="s">
        <v>9</v>
      </c>
      <c r="D8" s="98">
        <v>3434.63</v>
      </c>
      <c r="E8" s="6">
        <v>4</v>
      </c>
      <c r="F8" s="242"/>
      <c r="G8" s="236"/>
    </row>
    <row r="9" spans="2:7" ht="39" customHeight="1">
      <c r="B9" s="208"/>
      <c r="C9" s="9" t="s">
        <v>10</v>
      </c>
      <c r="D9" s="98">
        <v>828.88</v>
      </c>
      <c r="E9" s="6">
        <v>4</v>
      </c>
      <c r="F9" s="242"/>
      <c r="G9" s="236"/>
    </row>
    <row r="10" spans="2:7" ht="29.25" customHeight="1">
      <c r="B10" s="208"/>
      <c r="C10" s="9" t="s">
        <v>12</v>
      </c>
      <c r="D10" s="98">
        <v>431.19</v>
      </c>
      <c r="E10" s="6">
        <v>7</v>
      </c>
      <c r="F10" s="242"/>
      <c r="G10" s="236"/>
    </row>
    <row r="11" spans="2:7" ht="29.25" customHeight="1">
      <c r="B11" s="208"/>
      <c r="C11" s="42" t="s">
        <v>11</v>
      </c>
      <c r="D11" s="98">
        <v>346.42</v>
      </c>
      <c r="E11" s="7">
        <v>10</v>
      </c>
      <c r="F11" s="242"/>
      <c r="G11" s="236"/>
    </row>
    <row r="12" spans="2:7" ht="29.25" customHeight="1">
      <c r="B12" s="208"/>
      <c r="C12" s="9" t="s">
        <v>13</v>
      </c>
      <c r="D12" s="98">
        <v>551.4</v>
      </c>
      <c r="E12" s="6">
        <v>3</v>
      </c>
      <c r="F12" s="242"/>
      <c r="G12" s="236"/>
    </row>
    <row r="13" spans="2:7" ht="29.25" customHeight="1">
      <c r="B13" s="208"/>
      <c r="C13" s="9" t="s">
        <v>14</v>
      </c>
      <c r="D13" s="98">
        <v>197.45</v>
      </c>
      <c r="E13" s="6">
        <v>5</v>
      </c>
      <c r="F13" s="242"/>
      <c r="G13" s="236"/>
    </row>
    <row r="14" spans="2:7" ht="29.25" customHeight="1">
      <c r="B14" s="208"/>
      <c r="C14" s="9" t="s">
        <v>15</v>
      </c>
      <c r="D14" s="98">
        <v>822.03</v>
      </c>
      <c r="E14" s="6">
        <v>4</v>
      </c>
      <c r="F14" s="242"/>
      <c r="G14" s="236"/>
    </row>
    <row r="15" spans="2:7" ht="29.25" customHeight="1">
      <c r="B15" s="208"/>
      <c r="C15" s="9" t="s">
        <v>16</v>
      </c>
      <c r="D15" s="98">
        <v>167.07</v>
      </c>
      <c r="E15" s="6">
        <v>2</v>
      </c>
      <c r="F15" s="242"/>
      <c r="G15" s="236"/>
    </row>
    <row r="16" spans="2:7" ht="29.25" customHeight="1">
      <c r="B16" s="208"/>
      <c r="C16" s="9" t="s">
        <v>17</v>
      </c>
      <c r="D16" s="98">
        <v>337.08</v>
      </c>
      <c r="E16" s="6">
        <v>1</v>
      </c>
      <c r="F16" s="242"/>
      <c r="G16" s="236"/>
    </row>
    <row r="17" spans="2:9" ht="29.25" customHeight="1">
      <c r="B17" s="209"/>
      <c r="C17" s="9" t="s">
        <v>18</v>
      </c>
      <c r="D17" s="98">
        <v>206.05</v>
      </c>
      <c r="E17" s="31">
        <v>3</v>
      </c>
      <c r="F17" s="242"/>
      <c r="G17" s="236"/>
    </row>
    <row r="18" spans="2:9" ht="25.5" customHeight="1">
      <c r="B18" s="126" t="s">
        <v>2</v>
      </c>
      <c r="C18" s="19"/>
      <c r="D18" s="192">
        <f>SUM(D7:D17)</f>
        <v>7803.8999999999987</v>
      </c>
      <c r="E18" s="35">
        <f>SUM(E7:E17)</f>
        <v>47</v>
      </c>
      <c r="F18" s="243"/>
      <c r="G18" s="158"/>
    </row>
    <row r="19" spans="2:9" ht="33" customHeight="1">
      <c r="B19" s="196" t="s">
        <v>1</v>
      </c>
      <c r="C19" s="9" t="s">
        <v>22</v>
      </c>
      <c r="D19" s="193">
        <v>761.8</v>
      </c>
      <c r="E19" s="31">
        <v>12</v>
      </c>
      <c r="F19" s="243"/>
      <c r="G19" s="158"/>
      <c r="I19" s="5"/>
    </row>
    <row r="20" spans="2:9" ht="62.25" customHeight="1">
      <c r="B20" s="197"/>
      <c r="C20" s="9" t="s">
        <v>20</v>
      </c>
      <c r="D20" s="99">
        <v>793.9</v>
      </c>
      <c r="E20" s="83">
        <v>5</v>
      </c>
      <c r="F20" s="243"/>
      <c r="G20" s="158"/>
      <c r="I20" s="5"/>
    </row>
    <row r="21" spans="2:9" ht="36" customHeight="1">
      <c r="B21" s="198"/>
      <c r="C21" s="9" t="s">
        <v>21</v>
      </c>
      <c r="D21" s="193">
        <v>166.38</v>
      </c>
      <c r="E21" s="31">
        <v>4</v>
      </c>
      <c r="F21" s="243"/>
      <c r="G21" s="158"/>
      <c r="I21" s="5"/>
    </row>
    <row r="22" spans="2:9" ht="25.5" customHeight="1">
      <c r="B22" s="11" t="s">
        <v>2</v>
      </c>
      <c r="C22" s="12"/>
      <c r="D22" s="100">
        <f>SUM(D19:D21)</f>
        <v>1722.08</v>
      </c>
      <c r="E22" s="35">
        <f>SUM(E19:E21)</f>
        <v>21</v>
      </c>
      <c r="F22" s="22"/>
      <c r="G22" s="158"/>
      <c r="I22" s="4"/>
    </row>
    <row r="23" spans="2:9" ht="25.5" customHeight="1">
      <c r="B23" s="119" t="s">
        <v>6</v>
      </c>
      <c r="C23" s="53"/>
      <c r="D23" s="194">
        <v>0</v>
      </c>
      <c r="E23" s="8">
        <v>0</v>
      </c>
      <c r="F23" s="22">
        <v>0</v>
      </c>
      <c r="G23" s="158"/>
      <c r="I23" s="4"/>
    </row>
    <row r="24" spans="2:9" ht="25.5" customHeight="1">
      <c r="B24" s="11" t="s">
        <v>2</v>
      </c>
      <c r="C24" s="12"/>
      <c r="D24" s="100">
        <f>SUM(D23)</f>
        <v>0</v>
      </c>
      <c r="E24" s="87">
        <f>SUM(E23)</f>
        <v>0</v>
      </c>
      <c r="F24" s="22">
        <f>SUM(F23)</f>
        <v>0</v>
      </c>
      <c r="G24" s="158"/>
    </row>
    <row r="25" spans="2:9" ht="40.5" customHeight="1">
      <c r="B25" s="196" t="s">
        <v>23</v>
      </c>
      <c r="C25" s="9" t="s">
        <v>24</v>
      </c>
      <c r="D25" s="10">
        <v>3589.78</v>
      </c>
      <c r="E25" s="115">
        <v>1</v>
      </c>
      <c r="F25" s="155">
        <v>14146.22</v>
      </c>
      <c r="G25" s="158"/>
    </row>
    <row r="26" spans="2:9" ht="46.5" customHeight="1">
      <c r="B26" s="198"/>
      <c r="C26" s="9" t="s">
        <v>25</v>
      </c>
      <c r="D26" s="10">
        <f>2121.4+615.21</f>
        <v>2736.61</v>
      </c>
      <c r="E26" s="115">
        <v>1</v>
      </c>
      <c r="F26" s="155">
        <v>49216.5</v>
      </c>
      <c r="G26" s="158"/>
    </row>
    <row r="27" spans="2:9" ht="25.5" customHeight="1">
      <c r="B27" s="11" t="s">
        <v>2</v>
      </c>
      <c r="C27" s="12"/>
      <c r="D27" s="13">
        <f>SUM(D25:D26)</f>
        <v>6326.39</v>
      </c>
      <c r="E27" s="14">
        <f>SUM(E25:E26)</f>
        <v>2</v>
      </c>
      <c r="F27" s="156">
        <f>SUM(F25:F26)</f>
        <v>63362.720000000001</v>
      </c>
      <c r="G27" s="158"/>
    </row>
    <row r="28" spans="2:9" ht="25.5" customHeight="1">
      <c r="B28" s="119" t="s">
        <v>26</v>
      </c>
      <c r="C28" s="16"/>
      <c r="D28" s="10">
        <v>0</v>
      </c>
      <c r="E28" s="115">
        <v>0</v>
      </c>
      <c r="F28" s="155">
        <v>0</v>
      </c>
      <c r="G28" s="158"/>
    </row>
    <row r="29" spans="2:9" ht="25.5" customHeight="1">
      <c r="B29" s="11" t="s">
        <v>2</v>
      </c>
      <c r="C29" s="12"/>
      <c r="D29" s="17">
        <f>SUM(D28)</f>
        <v>0</v>
      </c>
      <c r="E29" s="18">
        <f>SUM(E28)</f>
        <v>0</v>
      </c>
      <c r="F29" s="156">
        <f>SUM(F28)</f>
        <v>0</v>
      </c>
      <c r="G29" s="158"/>
    </row>
    <row r="30" spans="2:9" ht="42.75" customHeight="1">
      <c r="B30" s="119" t="s">
        <v>27</v>
      </c>
      <c r="C30" s="9" t="s">
        <v>28</v>
      </c>
      <c r="D30" s="10">
        <v>1416.41</v>
      </c>
      <c r="E30" s="115">
        <v>2</v>
      </c>
      <c r="F30" s="157">
        <v>1701.7</v>
      </c>
      <c r="G30" s="158"/>
    </row>
    <row r="31" spans="2:9" ht="25.5" customHeight="1">
      <c r="B31" s="11" t="s">
        <v>2</v>
      </c>
      <c r="C31" s="19"/>
      <c r="D31" s="13">
        <f>D30</f>
        <v>1416.41</v>
      </c>
      <c r="E31" s="14">
        <f>SUM(E30)</f>
        <v>2</v>
      </c>
      <c r="F31" s="156">
        <f>SUM(F30)</f>
        <v>1701.7</v>
      </c>
      <c r="G31" s="158"/>
    </row>
    <row r="32" spans="2:9" ht="44.25" customHeight="1">
      <c r="B32" s="119" t="s">
        <v>29</v>
      </c>
      <c r="C32" s="116" t="s">
        <v>30</v>
      </c>
      <c r="D32" s="20">
        <v>0</v>
      </c>
      <c r="E32" s="115">
        <v>2</v>
      </c>
      <c r="F32" s="155">
        <v>5050</v>
      </c>
      <c r="G32" s="158"/>
    </row>
    <row r="33" spans="2:9" ht="36" customHeight="1">
      <c r="B33" s="84" t="s">
        <v>2</v>
      </c>
      <c r="C33" s="53"/>
      <c r="D33" s="85">
        <f>SUM(D32)</f>
        <v>0</v>
      </c>
      <c r="E33" s="86">
        <f>SUM(E32)</f>
        <v>2</v>
      </c>
      <c r="F33" s="156">
        <f>SUM(F32)</f>
        <v>5050</v>
      </c>
      <c r="G33" s="158"/>
    </row>
    <row r="34" spans="2:9" ht="55.5" customHeight="1">
      <c r="B34" s="21" t="s">
        <v>242</v>
      </c>
      <c r="C34" s="1"/>
      <c r="D34" s="17">
        <f>SUM(D18+D22+D24+D27+D29+D31+D33)</f>
        <v>17268.78</v>
      </c>
      <c r="E34" s="18">
        <f>SUM(E18+E22+E24+E27+E29+E31+E33)</f>
        <v>74</v>
      </c>
      <c r="F34" s="156">
        <f>SUM(F24+F27+F29+F31+F33)</f>
        <v>70114.42</v>
      </c>
      <c r="G34" s="158"/>
    </row>
    <row r="35" spans="2:9" ht="11.25" customHeight="1">
      <c r="B35" s="240"/>
      <c r="C35" s="219"/>
      <c r="D35" s="219"/>
      <c r="E35" s="219"/>
      <c r="F35" s="220"/>
      <c r="G35" s="190"/>
      <c r="H35" s="124"/>
      <c r="I35" s="80"/>
    </row>
    <row r="36" spans="2:9" s="82" customFormat="1" ht="21" customHeight="1">
      <c r="B36" s="237" t="s">
        <v>243</v>
      </c>
      <c r="C36" s="238"/>
      <c r="D36" s="238"/>
      <c r="E36" s="238"/>
      <c r="F36" s="239"/>
      <c r="G36" s="191"/>
      <c r="H36" s="88"/>
      <c r="I36" s="89"/>
    </row>
    <row r="37" spans="2:9" ht="55.5" customHeight="1">
      <c r="B37" s="127"/>
      <c r="C37" s="29" t="s">
        <v>4</v>
      </c>
      <c r="D37" s="29" t="s">
        <v>5</v>
      </c>
      <c r="E37" s="29" t="s">
        <v>0</v>
      </c>
      <c r="F37" s="167" t="s">
        <v>32</v>
      </c>
      <c r="G37" s="158"/>
      <c r="H37" s="80"/>
      <c r="I37" s="80"/>
    </row>
    <row r="38" spans="2:9" ht="31.5" customHeight="1">
      <c r="B38" s="204" t="s">
        <v>7</v>
      </c>
      <c r="C38" s="23" t="s">
        <v>253</v>
      </c>
      <c r="D38" s="24">
        <v>3704.39</v>
      </c>
      <c r="E38" s="25">
        <v>7</v>
      </c>
      <c r="F38" s="244" t="s">
        <v>33</v>
      </c>
      <c r="G38" s="158"/>
      <c r="H38" s="80"/>
      <c r="I38" s="80"/>
    </row>
    <row r="39" spans="2:9" ht="27.6">
      <c r="B39" s="205"/>
      <c r="C39" s="23" t="s">
        <v>254</v>
      </c>
      <c r="D39" s="24">
        <v>85.05</v>
      </c>
      <c r="E39" s="25">
        <v>1</v>
      </c>
      <c r="F39" s="227"/>
      <c r="G39" s="158"/>
      <c r="H39" s="80"/>
      <c r="I39" s="80"/>
    </row>
    <row r="40" spans="2:9" ht="27.6">
      <c r="B40" s="205"/>
      <c r="C40" s="23" t="s">
        <v>255</v>
      </c>
      <c r="D40" s="26">
        <v>205.57</v>
      </c>
      <c r="E40" s="25">
        <v>3</v>
      </c>
      <c r="F40" s="227"/>
      <c r="G40" s="158"/>
      <c r="H40" s="80"/>
      <c r="I40" s="80"/>
    </row>
    <row r="41" spans="2:9" ht="27.6">
      <c r="B41" s="205"/>
      <c r="C41" s="23" t="s">
        <v>256</v>
      </c>
      <c r="D41" s="24">
        <v>206.72</v>
      </c>
      <c r="E41" s="25">
        <v>1</v>
      </c>
      <c r="F41" s="227"/>
      <c r="G41" s="158"/>
      <c r="H41" s="80"/>
      <c r="I41" s="80"/>
    </row>
    <row r="42" spans="2:9" ht="27.6">
      <c r="B42" s="205"/>
      <c r="C42" s="23" t="s">
        <v>257</v>
      </c>
      <c r="D42" s="24">
        <v>1540.74</v>
      </c>
      <c r="E42" s="25">
        <v>5</v>
      </c>
      <c r="F42" s="227"/>
      <c r="G42" s="158"/>
    </row>
    <row r="43" spans="2:9" ht="27.6">
      <c r="B43" s="205"/>
      <c r="C43" s="23" t="s">
        <v>258</v>
      </c>
      <c r="D43" s="24">
        <v>135.43</v>
      </c>
      <c r="E43" s="25">
        <v>1</v>
      </c>
      <c r="F43" s="227"/>
      <c r="G43" s="158"/>
    </row>
    <row r="44" spans="2:9" ht="27.6">
      <c r="B44" s="205"/>
      <c r="C44" s="23" t="s">
        <v>259</v>
      </c>
      <c r="D44" s="24">
        <v>52.27</v>
      </c>
      <c r="E44" s="25">
        <v>1</v>
      </c>
      <c r="F44" s="227"/>
      <c r="G44" s="158"/>
    </row>
    <row r="45" spans="2:9" ht="27.6">
      <c r="B45" s="205"/>
      <c r="C45" s="23" t="s">
        <v>260</v>
      </c>
      <c r="D45" s="24">
        <v>52.27</v>
      </c>
      <c r="E45" s="25">
        <v>1</v>
      </c>
      <c r="F45" s="227"/>
      <c r="G45" s="158"/>
    </row>
    <row r="46" spans="2:9" ht="27.6">
      <c r="B46" s="205"/>
      <c r="C46" s="23" t="s">
        <v>261</v>
      </c>
      <c r="D46" s="26">
        <v>117.84</v>
      </c>
      <c r="E46" s="25">
        <v>1</v>
      </c>
      <c r="F46" s="227"/>
      <c r="G46" s="158"/>
    </row>
    <row r="47" spans="2:9" ht="27.6">
      <c r="B47" s="205"/>
      <c r="C47" s="23" t="s">
        <v>262</v>
      </c>
      <c r="D47" s="26">
        <v>397.33</v>
      </c>
      <c r="E47" s="25">
        <v>4</v>
      </c>
      <c r="F47" s="227"/>
      <c r="G47" s="158"/>
    </row>
    <row r="48" spans="2:9" ht="27.6">
      <c r="B48" s="205"/>
      <c r="C48" s="23" t="s">
        <v>263</v>
      </c>
      <c r="D48" s="26">
        <v>294.83</v>
      </c>
      <c r="E48" s="25">
        <v>2</v>
      </c>
      <c r="F48" s="227"/>
      <c r="G48" s="158"/>
    </row>
    <row r="49" spans="2:7" ht="27.6">
      <c r="B49" s="205"/>
      <c r="C49" s="23" t="s">
        <v>264</v>
      </c>
      <c r="D49" s="26">
        <v>1578.68</v>
      </c>
      <c r="E49" s="25">
        <v>6</v>
      </c>
      <c r="F49" s="227"/>
      <c r="G49" s="158"/>
    </row>
    <row r="50" spans="2:7" ht="27.6">
      <c r="B50" s="205"/>
      <c r="C50" s="23" t="s">
        <v>265</v>
      </c>
      <c r="D50" s="26">
        <v>64.8</v>
      </c>
      <c r="E50" s="25">
        <v>1</v>
      </c>
      <c r="F50" s="227"/>
      <c r="G50" s="158"/>
    </row>
    <row r="51" spans="2:7" ht="27.6">
      <c r="B51" s="205"/>
      <c r="C51" s="23" t="s">
        <v>266</v>
      </c>
      <c r="D51" s="26">
        <v>2266.58</v>
      </c>
      <c r="E51" s="25">
        <v>3</v>
      </c>
      <c r="F51" s="227"/>
      <c r="G51" s="158"/>
    </row>
    <row r="52" spans="2:7" ht="27.6">
      <c r="B52" s="205"/>
      <c r="C52" s="23" t="s">
        <v>267</v>
      </c>
      <c r="D52" s="26">
        <v>127.01</v>
      </c>
      <c r="E52" s="25">
        <v>1</v>
      </c>
      <c r="F52" s="227"/>
      <c r="G52" s="158"/>
    </row>
    <row r="53" spans="2:7" ht="27.6">
      <c r="B53" s="205"/>
      <c r="C53" s="23" t="s">
        <v>268</v>
      </c>
      <c r="D53" s="26">
        <v>630</v>
      </c>
      <c r="E53" s="25">
        <v>1</v>
      </c>
      <c r="F53" s="227"/>
      <c r="G53" s="158"/>
    </row>
    <row r="54" spans="2:7" ht="27.6">
      <c r="B54" s="205"/>
      <c r="C54" s="23" t="s">
        <v>269</v>
      </c>
      <c r="D54" s="26">
        <v>366.92</v>
      </c>
      <c r="E54" s="25">
        <v>1</v>
      </c>
      <c r="F54" s="227"/>
      <c r="G54" s="158"/>
    </row>
    <row r="55" spans="2:7" ht="27.6">
      <c r="B55" s="205"/>
      <c r="C55" s="23" t="s">
        <v>270</v>
      </c>
      <c r="D55" s="26">
        <v>428.25</v>
      </c>
      <c r="E55" s="25">
        <v>2</v>
      </c>
      <c r="F55" s="227"/>
      <c r="G55" s="158"/>
    </row>
    <row r="56" spans="2:7" ht="27.6">
      <c r="B56" s="205"/>
      <c r="C56" s="23" t="s">
        <v>271</v>
      </c>
      <c r="D56" s="26">
        <v>24.3</v>
      </c>
      <c r="E56" s="25">
        <v>1</v>
      </c>
      <c r="F56" s="227"/>
      <c r="G56" s="158"/>
    </row>
    <row r="57" spans="2:7" ht="27.6">
      <c r="B57" s="205"/>
      <c r="C57" s="23" t="s">
        <v>272</v>
      </c>
      <c r="D57" s="26">
        <v>3471.52</v>
      </c>
      <c r="E57" s="25">
        <v>4</v>
      </c>
      <c r="F57" s="227"/>
      <c r="G57" s="158"/>
    </row>
    <row r="58" spans="2:7" ht="27.6">
      <c r="B58" s="205"/>
      <c r="C58" s="23" t="s">
        <v>273</v>
      </c>
      <c r="D58" s="26">
        <v>3715.09</v>
      </c>
      <c r="E58" s="25">
        <v>5</v>
      </c>
      <c r="F58" s="227"/>
      <c r="G58" s="158"/>
    </row>
    <row r="59" spans="2:7" ht="27.6">
      <c r="B59" s="205"/>
      <c r="C59" s="23" t="s">
        <v>274</v>
      </c>
      <c r="D59" s="26">
        <v>245.87</v>
      </c>
      <c r="E59" s="25">
        <v>2</v>
      </c>
      <c r="F59" s="227"/>
      <c r="G59" s="158"/>
    </row>
    <row r="60" spans="2:7" ht="27.6">
      <c r="B60" s="205"/>
      <c r="C60" s="23" t="s">
        <v>275</v>
      </c>
      <c r="D60" s="26">
        <v>15.88</v>
      </c>
      <c r="E60" s="25">
        <v>1</v>
      </c>
      <c r="F60" s="227"/>
      <c r="G60" s="158"/>
    </row>
    <row r="61" spans="2:7" ht="27.6">
      <c r="B61" s="205"/>
      <c r="C61" s="23" t="s">
        <v>276</v>
      </c>
      <c r="D61" s="26">
        <v>36.450000000000003</v>
      </c>
      <c r="E61" s="25">
        <v>1</v>
      </c>
      <c r="F61" s="227"/>
      <c r="G61" s="158"/>
    </row>
    <row r="62" spans="2:7" ht="27.6">
      <c r="B62" s="205"/>
      <c r="C62" s="23" t="s">
        <v>277</v>
      </c>
      <c r="D62" s="26">
        <v>247.39</v>
      </c>
      <c r="E62" s="25">
        <v>2</v>
      </c>
      <c r="F62" s="227"/>
      <c r="G62" s="158"/>
    </row>
    <row r="63" spans="2:7" ht="27.6">
      <c r="B63" s="205"/>
      <c r="C63" s="23" t="s">
        <v>278</v>
      </c>
      <c r="D63" s="26">
        <v>36.29</v>
      </c>
      <c r="E63" s="25">
        <v>1</v>
      </c>
      <c r="F63" s="227"/>
      <c r="G63" s="158"/>
    </row>
    <row r="64" spans="2:7" ht="27.6">
      <c r="B64" s="205"/>
      <c r="C64" s="23" t="s">
        <v>279</v>
      </c>
      <c r="D64" s="26">
        <v>265.05</v>
      </c>
      <c r="E64" s="25">
        <v>3</v>
      </c>
      <c r="F64" s="227"/>
      <c r="G64" s="158"/>
    </row>
    <row r="65" spans="2:7" ht="27.6">
      <c r="B65" s="205"/>
      <c r="C65" s="23" t="s">
        <v>280</v>
      </c>
      <c r="D65" s="26">
        <v>3536.6</v>
      </c>
      <c r="E65" s="25">
        <v>4</v>
      </c>
      <c r="F65" s="227"/>
      <c r="G65" s="158"/>
    </row>
    <row r="66" spans="2:7" ht="27.6">
      <c r="B66" s="205"/>
      <c r="C66" s="23" t="s">
        <v>281</v>
      </c>
      <c r="D66" s="26">
        <v>1923.9</v>
      </c>
      <c r="E66" s="25">
        <v>8</v>
      </c>
      <c r="F66" s="227"/>
      <c r="G66" s="158"/>
    </row>
    <row r="67" spans="2:7" ht="27.6">
      <c r="B67" s="205"/>
      <c r="C67" s="23" t="s">
        <v>282</v>
      </c>
      <c r="D67" s="26">
        <v>1123.76</v>
      </c>
      <c r="E67" s="25">
        <v>5</v>
      </c>
      <c r="F67" s="227"/>
      <c r="G67" s="158"/>
    </row>
    <row r="68" spans="2:7" ht="41.4">
      <c r="B68" s="205"/>
      <c r="C68" s="23" t="s">
        <v>283</v>
      </c>
      <c r="D68" s="26">
        <v>936.99</v>
      </c>
      <c r="E68" s="25">
        <v>2</v>
      </c>
      <c r="F68" s="227"/>
      <c r="G68" s="158"/>
    </row>
    <row r="69" spans="2:7" ht="41.4">
      <c r="B69" s="205"/>
      <c r="C69" s="23" t="s">
        <v>284</v>
      </c>
      <c r="D69" s="26">
        <v>1029.08</v>
      </c>
      <c r="E69" s="25">
        <v>3</v>
      </c>
      <c r="F69" s="227"/>
      <c r="G69" s="158"/>
    </row>
    <row r="70" spans="2:7" ht="27.6">
      <c r="B70" s="205"/>
      <c r="C70" s="23" t="s">
        <v>285</v>
      </c>
      <c r="D70" s="26">
        <v>319.01</v>
      </c>
      <c r="E70" s="25">
        <v>3</v>
      </c>
      <c r="F70" s="227"/>
      <c r="G70" s="158"/>
    </row>
    <row r="71" spans="2:7" ht="27.6">
      <c r="B71" s="205"/>
      <c r="C71" s="23" t="s">
        <v>286</v>
      </c>
      <c r="D71" s="26">
        <v>42.64</v>
      </c>
      <c r="E71" s="25">
        <v>1</v>
      </c>
      <c r="F71" s="227"/>
      <c r="G71" s="158"/>
    </row>
    <row r="72" spans="2:7" ht="27.6">
      <c r="B72" s="205"/>
      <c r="C72" s="23" t="s">
        <v>287</v>
      </c>
      <c r="D72" s="26">
        <v>60.23</v>
      </c>
      <c r="E72" s="25">
        <v>2</v>
      </c>
      <c r="F72" s="227"/>
      <c r="G72" s="158"/>
    </row>
    <row r="73" spans="2:7" ht="41.4">
      <c r="B73" s="205"/>
      <c r="C73" s="23" t="s">
        <v>288</v>
      </c>
      <c r="D73" s="26">
        <v>325.12</v>
      </c>
      <c r="E73" s="25">
        <v>4</v>
      </c>
      <c r="F73" s="227"/>
      <c r="G73" s="158"/>
    </row>
    <row r="74" spans="2:7" ht="41.4">
      <c r="B74" s="206"/>
      <c r="C74" s="23" t="s">
        <v>289</v>
      </c>
      <c r="D74" s="26">
        <v>236.45</v>
      </c>
      <c r="E74" s="25">
        <v>3</v>
      </c>
      <c r="F74" s="227"/>
      <c r="G74" s="158"/>
    </row>
    <row r="75" spans="2:7">
      <c r="B75" s="128" t="s">
        <v>2</v>
      </c>
      <c r="C75" s="140"/>
      <c r="D75" s="90">
        <f>SUM(D38:D74)</f>
        <v>29846.299999999996</v>
      </c>
      <c r="E75" s="27">
        <f>SUM(E38:E74)</f>
        <v>97</v>
      </c>
      <c r="F75" s="227"/>
      <c r="G75" s="158"/>
    </row>
    <row r="76" spans="2:7">
      <c r="B76" s="129" t="s">
        <v>1</v>
      </c>
      <c r="C76" s="23"/>
      <c r="D76" s="24">
        <v>0</v>
      </c>
      <c r="E76" s="25">
        <v>0</v>
      </c>
      <c r="F76" s="227"/>
      <c r="G76" s="158"/>
    </row>
    <row r="77" spans="2:7">
      <c r="B77" s="128" t="s">
        <v>2</v>
      </c>
      <c r="C77" s="140"/>
      <c r="D77" s="28">
        <f>SUM(D76)</f>
        <v>0</v>
      </c>
      <c r="E77" s="27">
        <f>SUM(E76)</f>
        <v>0</v>
      </c>
      <c r="F77" s="227"/>
      <c r="G77" s="158"/>
    </row>
    <row r="78" spans="2:7">
      <c r="B78" s="129" t="s">
        <v>6</v>
      </c>
      <c r="C78" s="140"/>
      <c r="D78" s="64">
        <v>0</v>
      </c>
      <c r="E78" s="65">
        <v>0</v>
      </c>
      <c r="F78" s="227"/>
      <c r="G78" s="158"/>
    </row>
    <row r="79" spans="2:7">
      <c r="B79" s="128" t="s">
        <v>2</v>
      </c>
      <c r="C79" s="140"/>
      <c r="D79" s="28">
        <f>SUM(D78)</f>
        <v>0</v>
      </c>
      <c r="E79" s="27">
        <f>SUM(E78)</f>
        <v>0</v>
      </c>
      <c r="F79" s="227"/>
      <c r="G79" s="158"/>
    </row>
    <row r="80" spans="2:7" ht="28.8">
      <c r="B80" s="119" t="s">
        <v>34</v>
      </c>
      <c r="C80" s="9" t="s">
        <v>35</v>
      </c>
      <c r="D80" s="30">
        <v>1254.6400000000001</v>
      </c>
      <c r="E80" s="31">
        <v>30</v>
      </c>
      <c r="F80" s="159">
        <v>1593.55</v>
      </c>
      <c r="G80" s="158"/>
    </row>
    <row r="81" spans="1:8" ht="15.6">
      <c r="B81" s="11" t="s">
        <v>2</v>
      </c>
      <c r="C81" s="12"/>
      <c r="D81" s="38">
        <f>SUM(D80)</f>
        <v>1254.6400000000001</v>
      </c>
      <c r="E81" s="35">
        <f>SUM(E80)</f>
        <v>30</v>
      </c>
      <c r="F81" s="160">
        <f>SUM(F80)</f>
        <v>1593.55</v>
      </c>
      <c r="G81" s="158"/>
    </row>
    <row r="82" spans="1:8">
      <c r="B82" s="118" t="s">
        <v>27</v>
      </c>
      <c r="C82" s="32"/>
      <c r="D82" s="33">
        <v>0</v>
      </c>
      <c r="E82" s="31">
        <v>0</v>
      </c>
      <c r="F82" s="161">
        <v>0</v>
      </c>
      <c r="G82" s="158"/>
    </row>
    <row r="83" spans="1:8" ht="15.6">
      <c r="B83" s="11" t="s">
        <v>2</v>
      </c>
      <c r="C83" s="12"/>
      <c r="D83" s="34">
        <f>SUM(D82)</f>
        <v>0</v>
      </c>
      <c r="E83" s="35">
        <f>SUM(E82)</f>
        <v>0</v>
      </c>
      <c r="F83" s="162">
        <f>SUM(F82)</f>
        <v>0</v>
      </c>
      <c r="G83" s="158"/>
    </row>
    <row r="84" spans="1:8" ht="57.6">
      <c r="A84" s="82"/>
      <c r="B84" s="210" t="s">
        <v>29</v>
      </c>
      <c r="C84" s="42" t="s">
        <v>36</v>
      </c>
      <c r="D84" s="153">
        <v>26292.3</v>
      </c>
      <c r="E84" s="154">
        <v>1</v>
      </c>
      <c r="F84" s="163">
        <f>10775.53+(10775.53*22/100)</f>
        <v>13146.1466</v>
      </c>
      <c r="G84" s="39" t="s">
        <v>313</v>
      </c>
      <c r="H84" s="120"/>
    </row>
    <row r="85" spans="1:8" ht="43.2">
      <c r="B85" s="197"/>
      <c r="C85" s="9" t="s">
        <v>37</v>
      </c>
      <c r="D85" s="33">
        <v>3825</v>
      </c>
      <c r="E85" s="31">
        <v>1</v>
      </c>
      <c r="F85" s="159">
        <v>5100</v>
      </c>
      <c r="G85" s="158"/>
    </row>
    <row r="86" spans="1:8" ht="28.8">
      <c r="B86" s="197"/>
      <c r="C86" s="9" t="s">
        <v>38</v>
      </c>
      <c r="D86" s="33">
        <v>9150</v>
      </c>
      <c r="E86" s="31">
        <v>1</v>
      </c>
      <c r="F86" s="159">
        <f>7500+(7500*22/100)</f>
        <v>9150</v>
      </c>
      <c r="G86" s="158"/>
    </row>
    <row r="87" spans="1:8" ht="72">
      <c r="B87" s="197"/>
      <c r="C87" s="9" t="s">
        <v>39</v>
      </c>
      <c r="D87" s="30">
        <v>0</v>
      </c>
      <c r="E87" s="31">
        <v>1</v>
      </c>
      <c r="F87" s="164">
        <v>0</v>
      </c>
      <c r="G87" s="158"/>
    </row>
    <row r="88" spans="1:8" ht="100.8">
      <c r="B88" s="198"/>
      <c r="C88" s="9" t="s">
        <v>40</v>
      </c>
      <c r="D88" s="30">
        <v>0</v>
      </c>
      <c r="E88" s="31">
        <v>1</v>
      </c>
      <c r="F88" s="164">
        <v>0</v>
      </c>
      <c r="G88" s="158"/>
    </row>
    <row r="89" spans="1:8" ht="15.6">
      <c r="B89" s="11" t="s">
        <v>2</v>
      </c>
      <c r="C89" s="12"/>
      <c r="D89" s="36">
        <f>SUM(D84:D88)</f>
        <v>39267.300000000003</v>
      </c>
      <c r="E89" s="35">
        <f>SUM(E84:E88)</f>
        <v>5</v>
      </c>
      <c r="F89" s="165">
        <f>SUM(F84:F88)</f>
        <v>27396.1466</v>
      </c>
      <c r="G89" s="158"/>
    </row>
    <row r="90" spans="1:8" ht="30">
      <c r="B90" s="21" t="s">
        <v>31</v>
      </c>
      <c r="C90" s="37"/>
      <c r="D90" s="38">
        <f>SUM(D75+D77+D79+D81+D83+D89)</f>
        <v>70368.239999999991</v>
      </c>
      <c r="E90" s="35">
        <f>SUM(E75+E77+E79+E81+E83+E89)</f>
        <v>132</v>
      </c>
      <c r="F90" s="166">
        <f>SUM(F81+F83+F89)</f>
        <v>28989.696599999999</v>
      </c>
      <c r="G90" s="158"/>
    </row>
    <row r="91" spans="1:8" ht="12" customHeight="1">
      <c r="B91" s="218"/>
      <c r="C91" s="219"/>
      <c r="D91" s="219"/>
      <c r="E91" s="219"/>
      <c r="F91" s="220"/>
      <c r="G91" s="158"/>
    </row>
    <row r="92" spans="1:8" ht="22.5" customHeight="1">
      <c r="B92" s="258" t="s">
        <v>244</v>
      </c>
      <c r="C92" s="259"/>
      <c r="D92" s="259"/>
      <c r="E92" s="259"/>
      <c r="F92" s="260"/>
      <c r="G92" s="158"/>
    </row>
    <row r="93" spans="1:8" ht="43.2">
      <c r="B93" s="130"/>
      <c r="C93" s="1" t="s">
        <v>4</v>
      </c>
      <c r="D93" s="1" t="s">
        <v>5</v>
      </c>
      <c r="E93" s="1" t="s">
        <v>0</v>
      </c>
      <c r="F93" s="167" t="s">
        <v>32</v>
      </c>
      <c r="G93" s="158"/>
    </row>
    <row r="94" spans="1:8" ht="28.8">
      <c r="B94" s="211" t="s">
        <v>7</v>
      </c>
      <c r="C94" s="9" t="s">
        <v>41</v>
      </c>
      <c r="D94" s="63">
        <v>323.52999999999997</v>
      </c>
      <c r="E94" s="31">
        <v>3</v>
      </c>
      <c r="F94" s="227" t="s">
        <v>33</v>
      </c>
      <c r="G94" s="158"/>
    </row>
    <row r="95" spans="1:8" ht="28.8">
      <c r="B95" s="205"/>
      <c r="C95" s="9" t="s">
        <v>42</v>
      </c>
      <c r="D95" s="63">
        <v>308.13</v>
      </c>
      <c r="E95" s="31">
        <v>2</v>
      </c>
      <c r="F95" s="227"/>
      <c r="G95" s="158"/>
    </row>
    <row r="96" spans="1:8" ht="43.2">
      <c r="B96" s="205"/>
      <c r="C96" s="141" t="s">
        <v>43</v>
      </c>
      <c r="D96" s="63">
        <v>390.62</v>
      </c>
      <c r="E96" s="31">
        <v>4</v>
      </c>
      <c r="F96" s="227"/>
      <c r="G96" s="158"/>
    </row>
    <row r="97" spans="2:7" ht="28.8">
      <c r="B97" s="205"/>
      <c r="C97" s="9" t="s">
        <v>44</v>
      </c>
      <c r="D97" s="63">
        <v>182.75</v>
      </c>
      <c r="E97" s="31">
        <v>1</v>
      </c>
      <c r="F97" s="227"/>
      <c r="G97" s="158"/>
    </row>
    <row r="98" spans="2:7" ht="43.2">
      <c r="B98" s="205"/>
      <c r="C98" s="9" t="s">
        <v>45</v>
      </c>
      <c r="D98" s="63">
        <v>178.5</v>
      </c>
      <c r="E98" s="31">
        <v>1</v>
      </c>
      <c r="F98" s="227"/>
      <c r="G98" s="158"/>
    </row>
    <row r="99" spans="2:7" ht="28.8">
      <c r="B99" s="205"/>
      <c r="C99" s="141" t="s">
        <v>46</v>
      </c>
      <c r="D99" s="63">
        <v>119</v>
      </c>
      <c r="E99" s="31">
        <v>1</v>
      </c>
      <c r="F99" s="227"/>
      <c r="G99" s="158"/>
    </row>
    <row r="100" spans="2:7" ht="28.8">
      <c r="B100" s="205"/>
      <c r="C100" s="9" t="s">
        <v>47</v>
      </c>
      <c r="D100" s="63">
        <v>355.84</v>
      </c>
      <c r="E100" s="31">
        <v>4</v>
      </c>
      <c r="F100" s="227"/>
      <c r="G100" s="158"/>
    </row>
    <row r="101" spans="2:7" ht="28.8">
      <c r="B101" s="205"/>
      <c r="C101" s="141" t="s">
        <v>48</v>
      </c>
      <c r="D101" s="63">
        <v>1315.25</v>
      </c>
      <c r="E101" s="31">
        <v>4</v>
      </c>
      <c r="F101" s="227"/>
      <c r="G101" s="158"/>
    </row>
    <row r="102" spans="2:7" ht="28.8">
      <c r="B102" s="205"/>
      <c r="C102" s="9" t="s">
        <v>49</v>
      </c>
      <c r="D102" s="63">
        <v>103.71</v>
      </c>
      <c r="E102" s="31">
        <v>2</v>
      </c>
      <c r="F102" s="227"/>
      <c r="G102" s="158"/>
    </row>
    <row r="103" spans="2:7" ht="28.8">
      <c r="B103" s="205"/>
      <c r="C103" s="9" t="s">
        <v>50</v>
      </c>
      <c r="D103" s="63">
        <v>1505.71</v>
      </c>
      <c r="E103" s="31">
        <v>6</v>
      </c>
      <c r="F103" s="227"/>
      <c r="G103" s="158"/>
    </row>
    <row r="104" spans="2:7" ht="28.8">
      <c r="B104" s="205"/>
      <c r="C104" s="9" t="s">
        <v>51</v>
      </c>
      <c r="D104" s="63">
        <v>1517.77</v>
      </c>
      <c r="E104" s="31">
        <v>4</v>
      </c>
      <c r="F104" s="227"/>
      <c r="G104" s="158"/>
    </row>
    <row r="105" spans="2:7" ht="28.8">
      <c r="B105" s="205"/>
      <c r="C105" s="9" t="s">
        <v>52</v>
      </c>
      <c r="D105" s="63">
        <v>652.38</v>
      </c>
      <c r="E105" s="31">
        <v>3</v>
      </c>
      <c r="F105" s="227"/>
      <c r="G105" s="158"/>
    </row>
    <row r="106" spans="2:7" ht="28.8">
      <c r="B106" s="205"/>
      <c r="C106" s="9" t="s">
        <v>53</v>
      </c>
      <c r="D106" s="63">
        <v>669.38</v>
      </c>
      <c r="E106" s="31">
        <v>4</v>
      </c>
      <c r="F106" s="227"/>
      <c r="G106" s="158"/>
    </row>
    <row r="107" spans="2:7" ht="28.8">
      <c r="B107" s="205"/>
      <c r="C107" s="9" t="s">
        <v>54</v>
      </c>
      <c r="D107" s="63">
        <v>1011.81</v>
      </c>
      <c r="E107" s="31">
        <v>2</v>
      </c>
      <c r="F107" s="227"/>
      <c r="G107" s="158"/>
    </row>
    <row r="108" spans="2:7" ht="28.8">
      <c r="B108" s="205"/>
      <c r="C108" s="9" t="s">
        <v>55</v>
      </c>
      <c r="D108" s="63">
        <v>1877.97</v>
      </c>
      <c r="E108" s="31">
        <v>4</v>
      </c>
      <c r="F108" s="227"/>
      <c r="G108" s="158"/>
    </row>
    <row r="109" spans="2:7" ht="28.8">
      <c r="B109" s="205"/>
      <c r="C109" s="9" t="s">
        <v>56</v>
      </c>
      <c r="D109" s="63">
        <v>264.75</v>
      </c>
      <c r="E109" s="31">
        <v>3</v>
      </c>
      <c r="F109" s="227"/>
      <c r="G109" s="158"/>
    </row>
    <row r="110" spans="2:7" ht="43.2">
      <c r="B110" s="205"/>
      <c r="C110" s="9" t="s">
        <v>57</v>
      </c>
      <c r="D110" s="63">
        <v>2364.31</v>
      </c>
      <c r="E110" s="31">
        <v>2</v>
      </c>
      <c r="F110" s="227"/>
      <c r="G110" s="158"/>
    </row>
    <row r="111" spans="2:7" ht="28.8">
      <c r="B111" s="206"/>
      <c r="C111" s="9" t="s">
        <v>58</v>
      </c>
      <c r="D111" s="63">
        <v>1669.25</v>
      </c>
      <c r="E111" s="31">
        <v>5</v>
      </c>
      <c r="F111" s="227"/>
      <c r="G111" s="158"/>
    </row>
    <row r="112" spans="2:7" ht="22.5" customHeight="1">
      <c r="B112" s="126" t="s">
        <v>2</v>
      </c>
      <c r="C112" s="19"/>
      <c r="D112" s="38">
        <f>SUM(D94:D111)</f>
        <v>14810.659999999998</v>
      </c>
      <c r="E112" s="35">
        <f>SUM(E94:E111)</f>
        <v>55</v>
      </c>
      <c r="F112" s="227"/>
      <c r="G112" s="158"/>
    </row>
    <row r="113" spans="2:7" ht="43.2">
      <c r="B113" s="212" t="s">
        <v>1</v>
      </c>
      <c r="C113" s="9" t="s">
        <v>59</v>
      </c>
      <c r="D113" s="63">
        <v>1530.57</v>
      </c>
      <c r="E113" s="25">
        <v>7</v>
      </c>
      <c r="F113" s="227"/>
      <c r="G113" s="158"/>
    </row>
    <row r="114" spans="2:7" ht="28.8">
      <c r="B114" s="198"/>
      <c r="C114" s="9" t="s">
        <v>60</v>
      </c>
      <c r="D114" s="63">
        <v>3642.19</v>
      </c>
      <c r="E114" s="25">
        <v>14</v>
      </c>
      <c r="F114" s="227"/>
      <c r="G114" s="158"/>
    </row>
    <row r="115" spans="2:7" ht="15.6">
      <c r="B115" s="11" t="s">
        <v>2</v>
      </c>
      <c r="C115" s="12"/>
      <c r="D115" s="34">
        <f>SUM(D113:D114)</f>
        <v>5172.76</v>
      </c>
      <c r="E115" s="35">
        <f>SUM(E113:E114)</f>
        <v>21</v>
      </c>
      <c r="F115" s="168"/>
      <c r="G115" s="158"/>
    </row>
    <row r="116" spans="2:7">
      <c r="B116" s="119" t="s">
        <v>6</v>
      </c>
      <c r="C116" s="53"/>
      <c r="D116" s="33">
        <v>0</v>
      </c>
      <c r="E116" s="31">
        <v>0</v>
      </c>
      <c r="F116" s="169">
        <v>0</v>
      </c>
      <c r="G116" s="158"/>
    </row>
    <row r="117" spans="2:7" ht="15.6">
      <c r="B117" s="11" t="s">
        <v>2</v>
      </c>
      <c r="C117" s="12"/>
      <c r="D117" s="34">
        <f>SUM(D116)</f>
        <v>0</v>
      </c>
      <c r="E117" s="35">
        <f>SUM(E116)</f>
        <v>0</v>
      </c>
      <c r="F117" s="170">
        <f>SUM(F116)</f>
        <v>0</v>
      </c>
      <c r="G117" s="158"/>
    </row>
    <row r="118" spans="2:7" ht="28.8">
      <c r="B118" s="119" t="s">
        <v>26</v>
      </c>
      <c r="C118" s="39" t="s">
        <v>61</v>
      </c>
      <c r="D118" s="10">
        <v>4690.6400000000003</v>
      </c>
      <c r="E118" s="31">
        <v>86</v>
      </c>
      <c r="F118" s="171">
        <v>4690.6400000000003</v>
      </c>
      <c r="G118" s="158"/>
    </row>
    <row r="119" spans="2:7" ht="15.6">
      <c r="B119" s="11" t="s">
        <v>2</v>
      </c>
      <c r="C119" s="19"/>
      <c r="D119" s="15">
        <f>SUM(D118)</f>
        <v>4690.6400000000003</v>
      </c>
      <c r="E119" s="41">
        <f>SUM(E118)</f>
        <v>86</v>
      </c>
      <c r="F119" s="172">
        <f>SUM(F118)</f>
        <v>4690.6400000000003</v>
      </c>
      <c r="G119" s="158"/>
    </row>
    <row r="120" spans="2:7" ht="43.2">
      <c r="B120" s="117" t="s">
        <v>27</v>
      </c>
      <c r="C120" s="39" t="s">
        <v>62</v>
      </c>
      <c r="D120" s="10">
        <v>1416.34</v>
      </c>
      <c r="E120" s="31">
        <v>1</v>
      </c>
      <c r="F120" s="171">
        <v>1416.34</v>
      </c>
      <c r="G120" s="158"/>
    </row>
    <row r="121" spans="2:7" ht="15.6">
      <c r="B121" s="11" t="s">
        <v>2</v>
      </c>
      <c r="C121" s="12"/>
      <c r="D121" s="17">
        <f>SUM(D120)</f>
        <v>1416.34</v>
      </c>
      <c r="E121" s="35">
        <f>SUM(E120)</f>
        <v>1</v>
      </c>
      <c r="F121" s="172">
        <f>SUM(F120)</f>
        <v>1416.34</v>
      </c>
      <c r="G121" s="158"/>
    </row>
    <row r="122" spans="2:7" ht="28.8">
      <c r="B122" s="119" t="s">
        <v>29</v>
      </c>
      <c r="C122" s="42" t="s">
        <v>63</v>
      </c>
      <c r="D122" s="43">
        <v>9911.1200000000008</v>
      </c>
      <c r="E122" s="25">
        <v>1</v>
      </c>
      <c r="F122" s="171">
        <v>9911.1200000000008</v>
      </c>
      <c r="G122" s="158"/>
    </row>
    <row r="123" spans="2:7" ht="15.6">
      <c r="B123" s="11" t="s">
        <v>2</v>
      </c>
      <c r="C123" s="12"/>
      <c r="D123" s="34">
        <f>SUM(D122)</f>
        <v>9911.1200000000008</v>
      </c>
      <c r="E123" s="35">
        <f>SUM(E122)</f>
        <v>1</v>
      </c>
      <c r="F123" s="172">
        <f>SUM(F122)</f>
        <v>9911.1200000000008</v>
      </c>
      <c r="G123" s="158"/>
    </row>
    <row r="124" spans="2:7" ht="30">
      <c r="B124" s="21" t="s">
        <v>31</v>
      </c>
      <c r="C124" s="37"/>
      <c r="D124" s="34">
        <f>SUM(D112+D115+D117+D119+D121+D123)</f>
        <v>36001.519999999997</v>
      </c>
      <c r="E124" s="35">
        <f>SUM(E112+E115+E117+E119+E121+E123)</f>
        <v>164</v>
      </c>
      <c r="F124" s="172">
        <f>SUM(F117+F119+F121+F123)</f>
        <v>16018.100000000002</v>
      </c>
      <c r="G124" s="158"/>
    </row>
    <row r="125" spans="2:7">
      <c r="B125" s="245"/>
      <c r="C125" s="219"/>
      <c r="D125" s="219"/>
      <c r="E125" s="219"/>
      <c r="F125" s="220"/>
      <c r="G125" s="158"/>
    </row>
    <row r="126" spans="2:7" ht="18.75" customHeight="1">
      <c r="B126" s="258" t="s">
        <v>245</v>
      </c>
      <c r="C126" s="259"/>
      <c r="D126" s="259"/>
      <c r="E126" s="259"/>
      <c r="F126" s="260"/>
      <c r="G126" s="158"/>
    </row>
    <row r="127" spans="2:7" ht="43.2">
      <c r="B127" s="130"/>
      <c r="C127" s="1" t="s">
        <v>4</v>
      </c>
      <c r="D127" s="1" t="s">
        <v>5</v>
      </c>
      <c r="E127" s="1" t="s">
        <v>0</v>
      </c>
      <c r="F127" s="167" t="s">
        <v>32</v>
      </c>
      <c r="G127" s="158"/>
    </row>
    <row r="128" spans="2:7" ht="28.8">
      <c r="B128" s="231" t="s">
        <v>7</v>
      </c>
      <c r="C128" s="39" t="s">
        <v>64</v>
      </c>
      <c r="D128" s="63"/>
      <c r="E128" s="25">
        <v>1</v>
      </c>
      <c r="F128" s="227" t="s">
        <v>33</v>
      </c>
      <c r="G128" s="249" t="s">
        <v>316</v>
      </c>
    </row>
    <row r="129" spans="2:7" ht="28.8">
      <c r="B129" s="231"/>
      <c r="C129" s="39" t="s">
        <v>65</v>
      </c>
      <c r="D129" s="63"/>
      <c r="E129" s="25">
        <v>1</v>
      </c>
      <c r="F129" s="227"/>
      <c r="G129" s="250"/>
    </row>
    <row r="130" spans="2:7" ht="28.8">
      <c r="B130" s="231"/>
      <c r="C130" s="39" t="s">
        <v>66</v>
      </c>
      <c r="D130" s="63"/>
      <c r="E130" s="25">
        <v>7</v>
      </c>
      <c r="F130" s="227"/>
      <c r="G130" s="250"/>
    </row>
    <row r="131" spans="2:7" ht="28.8">
      <c r="B131" s="231"/>
      <c r="C131" s="39" t="s">
        <v>67</v>
      </c>
      <c r="D131" s="63"/>
      <c r="E131" s="25">
        <v>10</v>
      </c>
      <c r="F131" s="227"/>
      <c r="G131" s="250"/>
    </row>
    <row r="132" spans="2:7" ht="28.8">
      <c r="B132" s="231"/>
      <c r="C132" s="39" t="s">
        <v>68</v>
      </c>
      <c r="D132" s="63"/>
      <c r="E132" s="25">
        <v>1</v>
      </c>
      <c r="F132" s="227"/>
      <c r="G132" s="250"/>
    </row>
    <row r="133" spans="2:7" ht="28.8">
      <c r="B133" s="231"/>
      <c r="C133" s="44" t="s">
        <v>69</v>
      </c>
      <c r="D133" s="63"/>
      <c r="E133" s="25">
        <v>2</v>
      </c>
      <c r="F133" s="227"/>
      <c r="G133" s="250"/>
    </row>
    <row r="134" spans="2:7" ht="28.8">
      <c r="B134" s="231"/>
      <c r="C134" s="39" t="s">
        <v>70</v>
      </c>
      <c r="D134" s="63"/>
      <c r="E134" s="25">
        <v>3</v>
      </c>
      <c r="F134" s="227"/>
      <c r="G134" s="250"/>
    </row>
    <row r="135" spans="2:7" ht="28.8">
      <c r="B135" s="231"/>
      <c r="C135" s="39" t="s">
        <v>71</v>
      </c>
      <c r="D135" s="63"/>
      <c r="E135" s="25">
        <v>2</v>
      </c>
      <c r="F135" s="227"/>
      <c r="G135" s="250"/>
    </row>
    <row r="136" spans="2:7" ht="28.8">
      <c r="B136" s="231"/>
      <c r="C136" s="39" t="s">
        <v>72</v>
      </c>
      <c r="D136" s="63"/>
      <c r="E136" s="25">
        <v>1</v>
      </c>
      <c r="F136" s="227"/>
      <c r="G136" s="250"/>
    </row>
    <row r="137" spans="2:7" ht="28.8">
      <c r="B137" s="231"/>
      <c r="C137" s="39" t="s">
        <v>73</v>
      </c>
      <c r="D137" s="63"/>
      <c r="E137" s="25">
        <v>1</v>
      </c>
      <c r="F137" s="227"/>
      <c r="G137" s="250"/>
    </row>
    <row r="138" spans="2:7" ht="28.8">
      <c r="B138" s="231"/>
      <c r="C138" s="44" t="s">
        <v>74</v>
      </c>
      <c r="D138" s="63"/>
      <c r="E138" s="25">
        <v>7</v>
      </c>
      <c r="F138" s="227"/>
      <c r="G138" s="250"/>
    </row>
    <row r="139" spans="2:7" ht="28.8">
      <c r="B139" s="231"/>
      <c r="C139" s="44" t="s">
        <v>75</v>
      </c>
      <c r="D139" s="63"/>
      <c r="E139" s="25">
        <v>1</v>
      </c>
      <c r="F139" s="227"/>
      <c r="G139" s="250"/>
    </row>
    <row r="140" spans="2:7" ht="28.8">
      <c r="B140" s="231"/>
      <c r="C140" s="39" t="s">
        <v>76</v>
      </c>
      <c r="D140" s="63"/>
      <c r="E140" s="25">
        <v>5</v>
      </c>
      <c r="F140" s="227"/>
      <c r="G140" s="250"/>
    </row>
    <row r="141" spans="2:7" ht="28.8">
      <c r="B141" s="231"/>
      <c r="C141" s="44" t="s">
        <v>77</v>
      </c>
      <c r="D141" s="63"/>
      <c r="E141" s="25">
        <v>2</v>
      </c>
      <c r="F141" s="227"/>
      <c r="G141" s="250"/>
    </row>
    <row r="142" spans="2:7" ht="28.8">
      <c r="B142" s="231"/>
      <c r="C142" s="39" t="s">
        <v>78</v>
      </c>
      <c r="D142" s="63"/>
      <c r="E142" s="25">
        <v>2</v>
      </c>
      <c r="F142" s="227"/>
      <c r="G142" s="250"/>
    </row>
    <row r="143" spans="2:7" ht="28.8">
      <c r="B143" s="231"/>
      <c r="C143" s="44" t="s">
        <v>79</v>
      </c>
      <c r="D143" s="63"/>
      <c r="E143" s="25">
        <v>1</v>
      </c>
      <c r="F143" s="227"/>
      <c r="G143" s="250"/>
    </row>
    <row r="144" spans="2:7" ht="28.8">
      <c r="B144" s="231"/>
      <c r="C144" s="39" t="s">
        <v>80</v>
      </c>
      <c r="D144" s="63"/>
      <c r="E144" s="25">
        <v>2</v>
      </c>
      <c r="F144" s="227"/>
      <c r="G144" s="250"/>
    </row>
    <row r="145" spans="2:7" ht="28.8">
      <c r="B145" s="231"/>
      <c r="C145" s="39" t="s">
        <v>81</v>
      </c>
      <c r="D145" s="63"/>
      <c r="E145" s="25">
        <v>1</v>
      </c>
      <c r="F145" s="227"/>
      <c r="G145" s="250"/>
    </row>
    <row r="146" spans="2:7" ht="28.8">
      <c r="B146" s="231"/>
      <c r="C146" s="39" t="s">
        <v>82</v>
      </c>
      <c r="D146" s="63"/>
      <c r="E146" s="25">
        <v>1</v>
      </c>
      <c r="F146" s="227"/>
      <c r="G146" s="250"/>
    </row>
    <row r="147" spans="2:7" ht="28.8">
      <c r="B147" s="231"/>
      <c r="C147" s="39" t="s">
        <v>83</v>
      </c>
      <c r="D147" s="63"/>
      <c r="E147" s="25">
        <v>5</v>
      </c>
      <c r="F147" s="227"/>
      <c r="G147" s="250"/>
    </row>
    <row r="148" spans="2:7" ht="15.6">
      <c r="B148" s="131" t="s">
        <v>2</v>
      </c>
      <c r="C148" s="19"/>
      <c r="D148" s="38">
        <v>0</v>
      </c>
      <c r="E148" s="35">
        <f>SUM(E128:E147)</f>
        <v>56</v>
      </c>
      <c r="F148" s="227"/>
      <c r="G148" s="158"/>
    </row>
    <row r="149" spans="2:7" ht="28.8">
      <c r="B149" s="231" t="s">
        <v>1</v>
      </c>
      <c r="C149" s="9" t="s">
        <v>84</v>
      </c>
      <c r="D149" s="43">
        <v>50</v>
      </c>
      <c r="E149" s="25">
        <v>3</v>
      </c>
      <c r="F149" s="227"/>
      <c r="G149" s="158"/>
    </row>
    <row r="150" spans="2:7" ht="28.8">
      <c r="B150" s="231"/>
      <c r="C150" s="9" t="s">
        <v>85</v>
      </c>
      <c r="D150" s="43">
        <v>22.32</v>
      </c>
      <c r="E150" s="25">
        <v>2</v>
      </c>
      <c r="F150" s="227"/>
      <c r="G150" s="158"/>
    </row>
    <row r="151" spans="2:7" ht="28.8">
      <c r="B151" s="231"/>
      <c r="C151" s="9" t="s">
        <v>86</v>
      </c>
      <c r="D151" s="43">
        <v>73.36</v>
      </c>
      <c r="E151" s="25">
        <v>3</v>
      </c>
      <c r="F151" s="227"/>
      <c r="G151" s="158"/>
    </row>
    <row r="152" spans="2:7" ht="28.8">
      <c r="B152" s="231"/>
      <c r="C152" s="9" t="s">
        <v>87</v>
      </c>
      <c r="D152" s="43">
        <v>4.76</v>
      </c>
      <c r="E152" s="25">
        <v>2</v>
      </c>
      <c r="F152" s="227"/>
      <c r="G152" s="158"/>
    </row>
    <row r="153" spans="2:7" ht="28.8">
      <c r="B153" s="231"/>
      <c r="C153" s="9" t="s">
        <v>88</v>
      </c>
      <c r="D153" s="43">
        <v>9.92</v>
      </c>
      <c r="E153" s="25">
        <v>1</v>
      </c>
      <c r="F153" s="227"/>
      <c r="G153" s="158"/>
    </row>
    <row r="154" spans="2:7" ht="15.6">
      <c r="B154" s="11" t="s">
        <v>2</v>
      </c>
      <c r="C154" s="12"/>
      <c r="D154" s="34">
        <f>SUM(D149:D153)</f>
        <v>160.35999999999999</v>
      </c>
      <c r="E154" s="35">
        <f>SUM(E149:E153)</f>
        <v>11</v>
      </c>
      <c r="F154" s="227"/>
      <c r="G154" s="158"/>
    </row>
    <row r="155" spans="2:7">
      <c r="B155" s="119" t="s">
        <v>6</v>
      </c>
      <c r="C155" s="53"/>
      <c r="D155" s="40">
        <v>0</v>
      </c>
      <c r="E155" s="8">
        <v>0</v>
      </c>
      <c r="F155" s="227"/>
      <c r="G155" s="158"/>
    </row>
    <row r="156" spans="2:7" ht="15.6">
      <c r="B156" s="11" t="s">
        <v>2</v>
      </c>
      <c r="C156" s="12"/>
      <c r="D156" s="34">
        <f>SUM(D155)</f>
        <v>0</v>
      </c>
      <c r="E156" s="35">
        <f>SUM(E155)</f>
        <v>0</v>
      </c>
      <c r="F156" s="227"/>
      <c r="G156" s="158"/>
    </row>
    <row r="157" spans="2:7">
      <c r="B157" s="119" t="s">
        <v>26</v>
      </c>
      <c r="C157" s="9" t="s">
        <v>89</v>
      </c>
      <c r="D157" s="10">
        <v>2762</v>
      </c>
      <c r="E157" s="45">
        <v>57</v>
      </c>
      <c r="F157" s="171">
        <v>2762</v>
      </c>
      <c r="G157" s="158"/>
    </row>
    <row r="158" spans="2:7" ht="15.6">
      <c r="B158" s="11" t="s">
        <v>2</v>
      </c>
      <c r="C158" s="12"/>
      <c r="D158" s="17">
        <f>SUM(D157)</f>
        <v>2762</v>
      </c>
      <c r="E158" s="46">
        <f>SUM(E157)</f>
        <v>57</v>
      </c>
      <c r="F158" s="172">
        <f>SUM(F157)</f>
        <v>2762</v>
      </c>
      <c r="G158" s="158"/>
    </row>
    <row r="159" spans="2:7">
      <c r="B159" s="117" t="s">
        <v>27</v>
      </c>
      <c r="C159" s="9"/>
      <c r="D159" s="10">
        <v>0</v>
      </c>
      <c r="E159" s="45">
        <v>0</v>
      </c>
      <c r="F159" s="171">
        <v>0</v>
      </c>
      <c r="G159" s="158"/>
    </row>
    <row r="160" spans="2:7" ht="15.6">
      <c r="B160" s="11" t="s">
        <v>2</v>
      </c>
      <c r="C160" s="12"/>
      <c r="D160" s="17">
        <f>SUM(D159)</f>
        <v>0</v>
      </c>
      <c r="E160" s="46">
        <f>SUM(E159)</f>
        <v>0</v>
      </c>
      <c r="F160" s="173">
        <f>SUM(F159)</f>
        <v>0</v>
      </c>
      <c r="G160" s="158"/>
    </row>
    <row r="161" spans="2:7" ht="195" customHeight="1">
      <c r="B161" s="149" t="s">
        <v>29</v>
      </c>
      <c r="C161" s="150" t="s">
        <v>90</v>
      </c>
      <c r="D161" s="151">
        <v>33332</v>
      </c>
      <c r="E161" s="152">
        <v>1</v>
      </c>
      <c r="F161" s="174">
        <v>20000</v>
      </c>
      <c r="G161" s="148" t="s">
        <v>317</v>
      </c>
    </row>
    <row r="162" spans="2:7" ht="15.6">
      <c r="B162" s="11" t="s">
        <v>2</v>
      </c>
      <c r="C162" s="12"/>
      <c r="D162" s="17">
        <f>SUM(D161)</f>
        <v>33332</v>
      </c>
      <c r="E162" s="18">
        <f>SUM(E161)</f>
        <v>1</v>
      </c>
      <c r="F162" s="172">
        <f>SUM(F161)</f>
        <v>20000</v>
      </c>
      <c r="G162" s="158"/>
    </row>
    <row r="163" spans="2:7" ht="30">
      <c r="B163" s="21" t="s">
        <v>31</v>
      </c>
      <c r="C163" s="47"/>
      <c r="D163" s="17">
        <f>SUM(D148+D154+D156+D158+D160+D162)</f>
        <v>36254.36</v>
      </c>
      <c r="E163" s="18">
        <f>SUM(E148+E154+E156+E158+E160+E162)</f>
        <v>125</v>
      </c>
      <c r="F163" s="172">
        <f>SUM(F158+F160+F162)</f>
        <v>22762</v>
      </c>
      <c r="G163" s="158"/>
    </row>
    <row r="164" spans="2:7">
      <c r="B164" s="218"/>
      <c r="C164" s="219"/>
      <c r="D164" s="219"/>
      <c r="E164" s="219"/>
      <c r="F164" s="220"/>
      <c r="G164" s="158"/>
    </row>
    <row r="165" spans="2:7" ht="22.5" customHeight="1">
      <c r="B165" s="224" t="s">
        <v>246</v>
      </c>
      <c r="C165" s="225"/>
      <c r="D165" s="225"/>
      <c r="E165" s="225"/>
      <c r="F165" s="226"/>
      <c r="G165" s="158"/>
    </row>
    <row r="166" spans="2:7" ht="43.2">
      <c r="B166" s="130"/>
      <c r="C166" s="1" t="s">
        <v>4</v>
      </c>
      <c r="D166" s="48" t="s">
        <v>5</v>
      </c>
      <c r="E166" s="1" t="s">
        <v>0</v>
      </c>
      <c r="F166" s="167" t="s">
        <v>32</v>
      </c>
      <c r="G166" s="158"/>
    </row>
    <row r="167" spans="2:7" ht="41.4">
      <c r="B167" s="251" t="s">
        <v>7</v>
      </c>
      <c r="C167" s="49" t="s">
        <v>91</v>
      </c>
      <c r="D167" s="43">
        <v>1050.8699999999999</v>
      </c>
      <c r="E167" s="49">
        <v>2</v>
      </c>
      <c r="F167" s="227" t="s">
        <v>33</v>
      </c>
      <c r="G167" s="158"/>
    </row>
    <row r="168" spans="2:7" ht="41.4">
      <c r="B168" s="252"/>
      <c r="C168" s="50" t="s">
        <v>92</v>
      </c>
      <c r="D168" s="43">
        <v>495.8</v>
      </c>
      <c r="E168" s="49">
        <v>3</v>
      </c>
      <c r="F168" s="227"/>
      <c r="G168" s="158"/>
    </row>
    <row r="169" spans="2:7" ht="55.2">
      <c r="B169" s="252"/>
      <c r="C169" s="50" t="s">
        <v>93</v>
      </c>
      <c r="D169" s="43">
        <v>82.54</v>
      </c>
      <c r="E169" s="49">
        <v>3</v>
      </c>
      <c r="F169" s="227"/>
      <c r="G169" s="158"/>
    </row>
    <row r="170" spans="2:7" ht="41.4">
      <c r="B170" s="252"/>
      <c r="C170" s="49" t="s">
        <v>94</v>
      </c>
      <c r="D170" s="43">
        <v>120.08</v>
      </c>
      <c r="E170" s="49">
        <v>3</v>
      </c>
      <c r="F170" s="227"/>
      <c r="G170" s="158"/>
    </row>
    <row r="171" spans="2:7" ht="27.6">
      <c r="B171" s="252"/>
      <c r="C171" s="49" t="s">
        <v>95</v>
      </c>
      <c r="D171" s="43">
        <v>0</v>
      </c>
      <c r="E171" s="49">
        <v>3</v>
      </c>
      <c r="F171" s="227"/>
      <c r="G171" s="158"/>
    </row>
    <row r="172" spans="2:7" ht="55.2">
      <c r="B172" s="252"/>
      <c r="C172" s="49" t="s">
        <v>96</v>
      </c>
      <c r="D172" s="43">
        <v>84.41</v>
      </c>
      <c r="E172" s="49">
        <v>4</v>
      </c>
      <c r="F172" s="227"/>
      <c r="G172" s="158"/>
    </row>
    <row r="173" spans="2:7" ht="41.4">
      <c r="B173" s="252"/>
      <c r="C173" s="49" t="s">
        <v>97</v>
      </c>
      <c r="D173" s="43">
        <v>49.63</v>
      </c>
      <c r="E173" s="49">
        <v>2</v>
      </c>
      <c r="F173" s="227"/>
      <c r="G173" s="158"/>
    </row>
    <row r="174" spans="2:7" ht="27.6">
      <c r="B174" s="252"/>
      <c r="C174" s="49" t="s">
        <v>98</v>
      </c>
      <c r="D174" s="43">
        <v>1319.31</v>
      </c>
      <c r="E174" s="49">
        <v>6</v>
      </c>
      <c r="F174" s="227"/>
      <c r="G174" s="158"/>
    </row>
    <row r="175" spans="2:7" ht="41.4">
      <c r="B175" s="252"/>
      <c r="C175" s="50" t="s">
        <v>99</v>
      </c>
      <c r="D175" s="43">
        <v>605.70000000000005</v>
      </c>
      <c r="E175" s="49">
        <v>4</v>
      </c>
      <c r="F175" s="227"/>
      <c r="G175" s="158"/>
    </row>
    <row r="176" spans="2:7" ht="27.6">
      <c r="B176" s="252"/>
      <c r="C176" s="49" t="s">
        <v>100</v>
      </c>
      <c r="D176" s="43">
        <v>82.72</v>
      </c>
      <c r="E176" s="49">
        <v>3</v>
      </c>
      <c r="F176" s="227"/>
      <c r="G176" s="158"/>
    </row>
    <row r="177" spans="2:7" ht="27.6">
      <c r="B177" s="252"/>
      <c r="C177" s="49" t="s">
        <v>101</v>
      </c>
      <c r="D177" s="43">
        <v>887.72</v>
      </c>
      <c r="E177" s="49">
        <v>6</v>
      </c>
      <c r="F177" s="227"/>
      <c r="G177" s="158"/>
    </row>
    <row r="178" spans="2:7" ht="27.6">
      <c r="B178" s="252"/>
      <c r="C178" s="49" t="s">
        <v>102</v>
      </c>
      <c r="D178" s="43">
        <v>221.39</v>
      </c>
      <c r="E178" s="49">
        <v>4</v>
      </c>
      <c r="F178" s="227"/>
      <c r="G178" s="158"/>
    </row>
    <row r="179" spans="2:7" ht="41.4">
      <c r="B179" s="252"/>
      <c r="C179" s="50" t="s">
        <v>103</v>
      </c>
      <c r="D179" s="43">
        <v>52.84</v>
      </c>
      <c r="E179" s="49">
        <v>2</v>
      </c>
      <c r="F179" s="227"/>
      <c r="G179" s="158"/>
    </row>
    <row r="180" spans="2:7" ht="55.2">
      <c r="B180" s="252"/>
      <c r="C180" s="50" t="s">
        <v>104</v>
      </c>
      <c r="D180" s="43">
        <v>0</v>
      </c>
      <c r="E180" s="51">
        <v>1</v>
      </c>
      <c r="F180" s="227"/>
      <c r="G180" s="158"/>
    </row>
    <row r="181" spans="2:7" ht="27.6">
      <c r="B181" s="252"/>
      <c r="C181" s="49" t="s">
        <v>105</v>
      </c>
      <c r="D181" s="43">
        <v>687.17</v>
      </c>
      <c r="E181" s="49">
        <v>5</v>
      </c>
      <c r="F181" s="227"/>
      <c r="G181" s="158"/>
    </row>
    <row r="182" spans="2:7" ht="27.6">
      <c r="B182" s="252"/>
      <c r="C182" s="49" t="s">
        <v>106</v>
      </c>
      <c r="D182" s="43">
        <v>1121.6600000000001</v>
      </c>
      <c r="E182" s="52">
        <v>6</v>
      </c>
      <c r="F182" s="227"/>
      <c r="G182" s="158"/>
    </row>
    <row r="183" spans="2:7" ht="27.6">
      <c r="B183" s="252"/>
      <c r="C183" s="49" t="s">
        <v>107</v>
      </c>
      <c r="D183" s="43">
        <v>140.63</v>
      </c>
      <c r="E183" s="52">
        <v>7</v>
      </c>
      <c r="F183" s="227"/>
      <c r="G183" s="158"/>
    </row>
    <row r="184" spans="2:7" ht="27.6">
      <c r="B184" s="252"/>
      <c r="C184" s="49" t="s">
        <v>108</v>
      </c>
      <c r="D184" s="43">
        <v>105.37</v>
      </c>
      <c r="E184" s="52">
        <v>8</v>
      </c>
      <c r="F184" s="227"/>
      <c r="G184" s="158"/>
    </row>
    <row r="185" spans="2:7" ht="41.4">
      <c r="B185" s="252"/>
      <c r="C185" s="52" t="s">
        <v>109</v>
      </c>
      <c r="D185" s="43">
        <v>770.94</v>
      </c>
      <c r="E185" s="52">
        <v>5</v>
      </c>
      <c r="F185" s="227"/>
      <c r="G185" s="158"/>
    </row>
    <row r="186" spans="2:7" ht="27.6">
      <c r="B186" s="252"/>
      <c r="C186" s="52" t="s">
        <v>110</v>
      </c>
      <c r="D186" s="43">
        <v>122.24</v>
      </c>
      <c r="E186" s="52">
        <v>7</v>
      </c>
      <c r="F186" s="227"/>
      <c r="G186" s="158"/>
    </row>
    <row r="187" spans="2:7" ht="41.4">
      <c r="B187" s="252"/>
      <c r="C187" s="49" t="s">
        <v>111</v>
      </c>
      <c r="D187" s="43">
        <v>302.43</v>
      </c>
      <c r="E187" s="49">
        <v>3</v>
      </c>
      <c r="F187" s="227"/>
      <c r="G187" s="158"/>
    </row>
    <row r="188" spans="2:7" ht="27.6">
      <c r="B188" s="253"/>
      <c r="C188" s="49" t="s">
        <v>112</v>
      </c>
      <c r="D188" s="43">
        <v>0</v>
      </c>
      <c r="E188" s="49">
        <v>2</v>
      </c>
      <c r="F188" s="227"/>
      <c r="G188" s="158"/>
    </row>
    <row r="189" spans="2:7" ht="15.6">
      <c r="B189" s="126" t="s">
        <v>2</v>
      </c>
      <c r="C189" s="91"/>
      <c r="D189" s="34">
        <f>SUM(D167:D188)</f>
        <v>8303.4500000000007</v>
      </c>
      <c r="E189" s="91">
        <f>SUM(E167:E188)</f>
        <v>89</v>
      </c>
      <c r="F189" s="227"/>
      <c r="G189" s="158"/>
    </row>
    <row r="190" spans="2:7" ht="27.6">
      <c r="B190" s="254" t="s">
        <v>1</v>
      </c>
      <c r="C190" s="142" t="s">
        <v>113</v>
      </c>
      <c r="D190" s="43">
        <v>237</v>
      </c>
      <c r="E190" s="25">
        <v>9</v>
      </c>
      <c r="F190" s="227"/>
      <c r="G190" s="158"/>
    </row>
    <row r="191" spans="2:7" ht="27.6">
      <c r="B191" s="255"/>
      <c r="C191" s="142" t="s">
        <v>114</v>
      </c>
      <c r="D191" s="43">
        <v>99</v>
      </c>
      <c r="E191" s="25">
        <v>6</v>
      </c>
      <c r="F191" s="227"/>
      <c r="G191" s="158"/>
    </row>
    <row r="192" spans="2:7" ht="27.6">
      <c r="B192" s="255"/>
      <c r="C192" s="142" t="s">
        <v>115</v>
      </c>
      <c r="D192" s="43">
        <v>0</v>
      </c>
      <c r="E192" s="25">
        <v>5</v>
      </c>
      <c r="F192" s="227"/>
      <c r="G192" s="158"/>
    </row>
    <row r="193" spans="2:7" ht="27.6">
      <c r="B193" s="256"/>
      <c r="C193" s="142" t="s">
        <v>116</v>
      </c>
      <c r="D193" s="43">
        <v>0</v>
      </c>
      <c r="E193" s="25">
        <v>5</v>
      </c>
      <c r="F193" s="227"/>
      <c r="G193" s="158"/>
    </row>
    <row r="194" spans="2:7" ht="15.6">
      <c r="B194" s="11" t="s">
        <v>2</v>
      </c>
      <c r="C194" s="92"/>
      <c r="D194" s="93">
        <f>SUM(D190:D193)</f>
        <v>336</v>
      </c>
      <c r="E194" s="94">
        <f>SUM(E190:E193)</f>
        <v>25</v>
      </c>
      <c r="F194" s="227"/>
      <c r="G194" s="158"/>
    </row>
    <row r="195" spans="2:7" ht="28.8">
      <c r="B195" s="251" t="s">
        <v>6</v>
      </c>
      <c r="C195" s="112" t="s">
        <v>117</v>
      </c>
      <c r="D195" s="113">
        <v>1764</v>
      </c>
      <c r="E195" s="31">
        <v>1</v>
      </c>
      <c r="F195" s="227"/>
      <c r="G195" s="158"/>
    </row>
    <row r="196" spans="2:7" ht="57.6">
      <c r="B196" s="253"/>
      <c r="C196" s="9" t="s">
        <v>118</v>
      </c>
      <c r="D196" s="33">
        <v>0</v>
      </c>
      <c r="E196" s="31">
        <v>1</v>
      </c>
      <c r="F196" s="227"/>
      <c r="G196" s="158"/>
    </row>
    <row r="197" spans="2:7" ht="24.75" customHeight="1">
      <c r="B197" s="11" t="s">
        <v>2</v>
      </c>
      <c r="C197" s="12"/>
      <c r="D197" s="93">
        <f>SUM(D195:D196)</f>
        <v>1764</v>
      </c>
      <c r="E197" s="94">
        <f>SUM(E195:E196)</f>
        <v>2</v>
      </c>
      <c r="F197" s="175"/>
      <c r="G197" s="158"/>
    </row>
    <row r="198" spans="2:7" ht="28.8">
      <c r="B198" s="213" t="s">
        <v>26</v>
      </c>
      <c r="C198" s="112" t="s">
        <v>119</v>
      </c>
      <c r="D198" s="54">
        <v>2581</v>
      </c>
      <c r="E198" s="114">
        <v>66</v>
      </c>
      <c r="F198" s="176">
        <v>2376</v>
      </c>
      <c r="G198" s="123" t="s">
        <v>120</v>
      </c>
    </row>
    <row r="199" spans="2:7" ht="28.8">
      <c r="B199" s="197"/>
      <c r="C199" s="112" t="s">
        <v>121</v>
      </c>
      <c r="D199" s="113">
        <v>715</v>
      </c>
      <c r="E199" s="114">
        <v>8</v>
      </c>
      <c r="F199" s="176">
        <v>520</v>
      </c>
      <c r="G199" s="123" t="s">
        <v>120</v>
      </c>
    </row>
    <row r="200" spans="2:7" ht="28.8">
      <c r="B200" s="197"/>
      <c r="C200" s="112" t="s">
        <v>122</v>
      </c>
      <c r="D200" s="113">
        <v>1104</v>
      </c>
      <c r="E200" s="114">
        <v>20</v>
      </c>
      <c r="F200" s="176">
        <v>960</v>
      </c>
      <c r="G200" s="123" t="s">
        <v>120</v>
      </c>
    </row>
    <row r="201" spans="2:7">
      <c r="B201" s="197"/>
      <c r="C201" s="112" t="s">
        <v>123</v>
      </c>
      <c r="D201" s="54">
        <v>2252</v>
      </c>
      <c r="E201" s="114">
        <v>40</v>
      </c>
      <c r="F201" s="176">
        <v>2257</v>
      </c>
      <c r="G201" s="188"/>
    </row>
    <row r="202" spans="2:7">
      <c r="B202" s="198"/>
      <c r="C202" s="112" t="s">
        <v>124</v>
      </c>
      <c r="D202" s="113">
        <v>840</v>
      </c>
      <c r="E202" s="114">
        <v>18</v>
      </c>
      <c r="F202" s="176">
        <v>840</v>
      </c>
      <c r="G202" s="188"/>
    </row>
    <row r="203" spans="2:7" ht="15.6">
      <c r="B203" s="55" t="s">
        <v>2</v>
      </c>
      <c r="C203" s="47"/>
      <c r="D203" s="36">
        <f>SUM(D198:D202)</f>
        <v>7492</v>
      </c>
      <c r="E203" s="56">
        <f t="shared" ref="E203" si="0">SUM(E198:E202)</f>
        <v>152</v>
      </c>
      <c r="F203" s="177">
        <f>SUM(F198:F202)</f>
        <v>6953</v>
      </c>
      <c r="G203" s="158"/>
    </row>
    <row r="204" spans="2:7" ht="15" customHeight="1">
      <c r="B204" s="217" t="s">
        <v>29</v>
      </c>
      <c r="C204" s="112" t="s">
        <v>125</v>
      </c>
      <c r="D204" s="113">
        <v>1764</v>
      </c>
      <c r="E204" s="114">
        <v>1</v>
      </c>
      <c r="F204" s="176">
        <v>1764</v>
      </c>
      <c r="G204" s="189"/>
    </row>
    <row r="205" spans="2:7" ht="15" customHeight="1">
      <c r="B205" s="217"/>
      <c r="C205" s="203" t="s">
        <v>126</v>
      </c>
      <c r="D205" s="247">
        <v>0</v>
      </c>
      <c r="E205" s="248">
        <v>1</v>
      </c>
      <c r="F205" s="257">
        <v>0</v>
      </c>
      <c r="G205" s="246"/>
    </row>
    <row r="206" spans="2:7">
      <c r="B206" s="217"/>
      <c r="C206" s="203"/>
      <c r="D206" s="247"/>
      <c r="E206" s="248"/>
      <c r="F206" s="257"/>
      <c r="G206" s="246"/>
    </row>
    <row r="207" spans="2:7" ht="15.6">
      <c r="B207" s="55" t="s">
        <v>2</v>
      </c>
      <c r="C207" s="57"/>
      <c r="D207" s="36">
        <f>SUM(D204:D206)</f>
        <v>1764</v>
      </c>
      <c r="E207" s="56">
        <f>SUM(E204:E206)</f>
        <v>2</v>
      </c>
      <c r="F207" s="177">
        <f>SUM(F204:F206)</f>
        <v>1764</v>
      </c>
      <c r="G207" s="158"/>
    </row>
    <row r="208" spans="2:7" ht="28.8">
      <c r="B208" s="58" t="s">
        <v>27</v>
      </c>
      <c r="C208" s="112" t="s">
        <v>127</v>
      </c>
      <c r="D208" s="113">
        <v>0</v>
      </c>
      <c r="E208" s="114">
        <v>0</v>
      </c>
      <c r="F208" s="178">
        <v>0</v>
      </c>
      <c r="G208" s="158"/>
    </row>
    <row r="209" spans="2:7" ht="15.6">
      <c r="B209" s="55" t="s">
        <v>2</v>
      </c>
      <c r="C209" s="59"/>
      <c r="D209" s="36">
        <f>SUM(D208)</f>
        <v>0</v>
      </c>
      <c r="E209" s="56">
        <f>SUM(E208)</f>
        <v>0</v>
      </c>
      <c r="F209" s="177">
        <f>SUM(F208)</f>
        <v>0</v>
      </c>
      <c r="G209" s="158"/>
    </row>
    <row r="210" spans="2:7" ht="30">
      <c r="B210" s="60" t="s">
        <v>31</v>
      </c>
      <c r="C210" s="61"/>
      <c r="D210" s="36">
        <f>SUM(D189+D194+D197+D203+D207)</f>
        <v>19659.45</v>
      </c>
      <c r="E210" s="56">
        <f>SUM(E189+E194+E197+E203+E207)</f>
        <v>270</v>
      </c>
      <c r="F210" s="177">
        <f>SUM(F203+F207)</f>
        <v>8717</v>
      </c>
      <c r="G210" s="158"/>
    </row>
    <row r="211" spans="2:7">
      <c r="B211" s="218"/>
      <c r="C211" s="219"/>
      <c r="D211" s="219"/>
      <c r="E211" s="219"/>
      <c r="F211" s="220"/>
      <c r="G211" s="158"/>
    </row>
    <row r="212" spans="2:7" ht="27.75" customHeight="1">
      <c r="B212" s="224" t="s">
        <v>247</v>
      </c>
      <c r="C212" s="225"/>
      <c r="D212" s="225"/>
      <c r="E212" s="225"/>
      <c r="F212" s="226"/>
      <c r="G212" s="158"/>
    </row>
    <row r="213" spans="2:7" ht="43.2">
      <c r="B213" s="132"/>
      <c r="C213" s="66" t="s">
        <v>4</v>
      </c>
      <c r="D213" s="67" t="s">
        <v>5</v>
      </c>
      <c r="E213" s="66" t="s">
        <v>0</v>
      </c>
      <c r="F213" s="179" t="s">
        <v>32</v>
      </c>
      <c r="G213" s="158"/>
    </row>
    <row r="214" spans="2:7" ht="27.6">
      <c r="B214" s="234" t="s">
        <v>128</v>
      </c>
      <c r="C214" s="68" t="s">
        <v>129</v>
      </c>
      <c r="D214" s="101">
        <v>85.4</v>
      </c>
      <c r="E214" s="69">
        <v>1</v>
      </c>
      <c r="F214" s="227" t="s">
        <v>33</v>
      </c>
      <c r="G214" s="158"/>
    </row>
    <row r="215" spans="2:7" ht="27.6">
      <c r="B215" s="234"/>
      <c r="C215" s="68" t="s">
        <v>130</v>
      </c>
      <c r="D215" s="101">
        <v>78.27</v>
      </c>
      <c r="E215" s="69">
        <v>2</v>
      </c>
      <c r="F215" s="227"/>
      <c r="G215" s="158"/>
    </row>
    <row r="216" spans="2:7" ht="27.6">
      <c r="B216" s="234"/>
      <c r="C216" s="68" t="s">
        <v>131</v>
      </c>
      <c r="D216" s="101">
        <v>256.17</v>
      </c>
      <c r="E216" s="69">
        <v>2</v>
      </c>
      <c r="F216" s="227"/>
      <c r="G216" s="158"/>
    </row>
    <row r="217" spans="2:7" ht="27.6">
      <c r="B217" s="234"/>
      <c r="C217" s="68" t="s">
        <v>132</v>
      </c>
      <c r="D217" s="101">
        <v>35.729999999999997</v>
      </c>
      <c r="E217" s="69">
        <v>2</v>
      </c>
      <c r="F217" s="227"/>
      <c r="G217" s="158"/>
    </row>
    <row r="218" spans="2:7" ht="27.6">
      <c r="B218" s="234"/>
      <c r="C218" s="68" t="s">
        <v>133</v>
      </c>
      <c r="D218" s="101">
        <v>3.56</v>
      </c>
      <c r="E218" s="69">
        <v>2</v>
      </c>
      <c r="F218" s="227"/>
      <c r="G218" s="158"/>
    </row>
    <row r="219" spans="2:7" ht="27.6">
      <c r="B219" s="234"/>
      <c r="C219" s="68" t="s">
        <v>134</v>
      </c>
      <c r="D219" s="101">
        <v>216.15</v>
      </c>
      <c r="E219" s="69">
        <v>2</v>
      </c>
      <c r="F219" s="227"/>
      <c r="G219" s="158"/>
    </row>
    <row r="220" spans="2:7" ht="27.6">
      <c r="B220" s="234"/>
      <c r="C220" s="68" t="s">
        <v>135</v>
      </c>
      <c r="D220" s="101">
        <v>409.17</v>
      </c>
      <c r="E220" s="69">
        <v>2</v>
      </c>
      <c r="F220" s="227"/>
      <c r="G220" s="158"/>
    </row>
    <row r="221" spans="2:7">
      <c r="B221" s="234"/>
      <c r="C221" s="147" t="s">
        <v>136</v>
      </c>
      <c r="D221" s="101">
        <v>636</v>
      </c>
      <c r="E221" s="69">
        <v>3</v>
      </c>
      <c r="F221" s="227"/>
      <c r="G221" s="158"/>
    </row>
    <row r="222" spans="2:7" ht="27.6">
      <c r="B222" s="234"/>
      <c r="C222" s="68" t="s">
        <v>137</v>
      </c>
      <c r="D222" s="101">
        <v>22.78</v>
      </c>
      <c r="E222" s="69">
        <v>3</v>
      </c>
      <c r="F222" s="227"/>
      <c r="G222" s="158"/>
    </row>
    <row r="223" spans="2:7" ht="27.6">
      <c r="B223" s="234"/>
      <c r="C223" s="68" t="s">
        <v>138</v>
      </c>
      <c r="D223" s="101">
        <v>339.22</v>
      </c>
      <c r="E223" s="69">
        <v>3</v>
      </c>
      <c r="F223" s="227"/>
      <c r="G223" s="158"/>
    </row>
    <row r="224" spans="2:7" ht="27.6">
      <c r="B224" s="234"/>
      <c r="C224" s="68" t="s">
        <v>139</v>
      </c>
      <c r="D224" s="101">
        <v>53.37</v>
      </c>
      <c r="E224" s="69">
        <v>2</v>
      </c>
      <c r="F224" s="227"/>
      <c r="G224" s="158"/>
    </row>
    <row r="225" spans="2:7" ht="27.6">
      <c r="B225" s="234"/>
      <c r="C225" s="68" t="s">
        <v>140</v>
      </c>
      <c r="D225" s="101">
        <v>275.75</v>
      </c>
      <c r="E225" s="69">
        <v>0</v>
      </c>
      <c r="F225" s="227"/>
      <c r="G225" s="158"/>
    </row>
    <row r="226" spans="2:7" ht="27.6">
      <c r="B226" s="234"/>
      <c r="C226" s="68" t="s">
        <v>141</v>
      </c>
      <c r="D226" s="101">
        <v>3.56</v>
      </c>
      <c r="E226" s="69">
        <v>0</v>
      </c>
      <c r="F226" s="227"/>
      <c r="G226" s="158"/>
    </row>
    <row r="227" spans="2:7" ht="27.6">
      <c r="B227" s="234"/>
      <c r="C227" s="68" t="s">
        <v>142</v>
      </c>
      <c r="D227" s="101">
        <v>45.77</v>
      </c>
      <c r="E227" s="69">
        <v>1</v>
      </c>
      <c r="F227" s="227"/>
      <c r="G227" s="158"/>
    </row>
    <row r="228" spans="2:7" ht="27.6">
      <c r="B228" s="234"/>
      <c r="C228" s="68" t="s">
        <v>143</v>
      </c>
      <c r="D228" s="101">
        <v>5.34</v>
      </c>
      <c r="E228" s="69">
        <v>1</v>
      </c>
      <c r="F228" s="227"/>
      <c r="G228" s="158"/>
    </row>
    <row r="229" spans="2:7" ht="27.6">
      <c r="B229" s="234"/>
      <c r="C229" s="68" t="s">
        <v>144</v>
      </c>
      <c r="D229" s="101">
        <v>32.020000000000003</v>
      </c>
      <c r="E229" s="69">
        <v>1</v>
      </c>
      <c r="F229" s="227"/>
      <c r="G229" s="158"/>
    </row>
    <row r="230" spans="2:7" ht="27.6">
      <c r="B230" s="234"/>
      <c r="C230" s="68" t="s">
        <v>145</v>
      </c>
      <c r="D230" s="101">
        <v>69.16</v>
      </c>
      <c r="E230" s="69">
        <v>1</v>
      </c>
      <c r="F230" s="227"/>
      <c r="G230" s="158"/>
    </row>
    <row r="231" spans="2:7">
      <c r="B231" s="234"/>
      <c r="C231" s="147" t="s">
        <v>146</v>
      </c>
      <c r="D231" s="101">
        <v>9.89</v>
      </c>
      <c r="E231" s="69">
        <v>2</v>
      </c>
      <c r="F231" s="227"/>
      <c r="G231" s="158"/>
    </row>
    <row r="232" spans="2:7" ht="15.6">
      <c r="B232" s="133" t="s">
        <v>153</v>
      </c>
      <c r="C232" s="143"/>
      <c r="D232" s="102">
        <f>SUM(D214:D231)</f>
        <v>2577.3099999999995</v>
      </c>
      <c r="E232" s="59">
        <f>SUM(E214:E231)</f>
        <v>30</v>
      </c>
      <c r="F232" s="233"/>
      <c r="G232" s="158"/>
    </row>
    <row r="233" spans="2:7" ht="28.8">
      <c r="B233" s="235" t="s">
        <v>1</v>
      </c>
      <c r="C233" s="144" t="s">
        <v>147</v>
      </c>
      <c r="D233" s="106">
        <v>500.76</v>
      </c>
      <c r="E233" s="107">
        <v>14</v>
      </c>
      <c r="F233" s="233"/>
      <c r="G233" s="158"/>
    </row>
    <row r="234" spans="2:7" ht="28.8">
      <c r="B234" s="235"/>
      <c r="C234" s="144" t="s">
        <v>148</v>
      </c>
      <c r="D234" s="64">
        <v>0</v>
      </c>
      <c r="E234" s="65">
        <v>5</v>
      </c>
      <c r="F234" s="233"/>
      <c r="G234" s="158"/>
    </row>
    <row r="235" spans="2:7" ht="28.8">
      <c r="B235" s="235"/>
      <c r="C235" s="144" t="s">
        <v>149</v>
      </c>
      <c r="D235" s="64">
        <v>37.18</v>
      </c>
      <c r="E235" s="65">
        <v>2</v>
      </c>
      <c r="F235" s="233"/>
      <c r="G235" s="158"/>
    </row>
    <row r="236" spans="2:7" ht="28.8">
      <c r="B236" s="235"/>
      <c r="C236" s="116" t="s">
        <v>150</v>
      </c>
      <c r="D236" s="64">
        <v>0</v>
      </c>
      <c r="E236" s="65">
        <v>2</v>
      </c>
      <c r="F236" s="233"/>
      <c r="G236" s="158"/>
    </row>
    <row r="237" spans="2:7" ht="28.8">
      <c r="B237" s="235"/>
      <c r="C237" s="116" t="s">
        <v>151</v>
      </c>
      <c r="D237" s="64">
        <v>37.18</v>
      </c>
      <c r="E237" s="65">
        <v>2</v>
      </c>
      <c r="F237" s="233"/>
      <c r="G237" s="158"/>
    </row>
    <row r="238" spans="2:7" ht="28.8">
      <c r="B238" s="235"/>
      <c r="C238" s="145" t="s">
        <v>152</v>
      </c>
      <c r="D238" s="103">
        <v>0</v>
      </c>
      <c r="E238" s="96">
        <v>2</v>
      </c>
      <c r="F238" s="233"/>
      <c r="G238" s="158"/>
    </row>
    <row r="239" spans="2:7" ht="15.6">
      <c r="B239" s="133" t="s">
        <v>153</v>
      </c>
      <c r="C239" s="143"/>
      <c r="D239" s="110">
        <f>SUM(D233:D238)</f>
        <v>575.11999999999989</v>
      </c>
      <c r="E239" s="35">
        <f>SUM(E233:E238)</f>
        <v>27</v>
      </c>
      <c r="F239" s="168"/>
      <c r="G239" s="158"/>
    </row>
    <row r="240" spans="2:7" ht="28.8">
      <c r="B240" s="196" t="s">
        <v>26</v>
      </c>
      <c r="C240" s="39" t="s">
        <v>155</v>
      </c>
      <c r="D240" s="33">
        <v>5367.89</v>
      </c>
      <c r="E240" s="31">
        <v>96</v>
      </c>
      <c r="F240" s="180">
        <v>5367.89</v>
      </c>
      <c r="G240" s="158"/>
    </row>
    <row r="241" spans="2:7" ht="28.8">
      <c r="B241" s="198"/>
      <c r="C241" s="39" t="s">
        <v>156</v>
      </c>
      <c r="D241" s="33">
        <v>3475</v>
      </c>
      <c r="E241" s="31">
        <v>61</v>
      </c>
      <c r="F241" s="180">
        <v>3475</v>
      </c>
      <c r="G241" s="158"/>
    </row>
    <row r="242" spans="2:7" ht="15.6">
      <c r="B242" s="11" t="s">
        <v>2</v>
      </c>
      <c r="C242" s="12"/>
      <c r="D242" s="34">
        <f>SUM(D240:D241)</f>
        <v>8842.89</v>
      </c>
      <c r="E242" s="35">
        <f>SUM(E240:E241)</f>
        <v>157</v>
      </c>
      <c r="F242" s="172">
        <f>SUM(F240:F241)</f>
        <v>8842.89</v>
      </c>
      <c r="G242" s="158"/>
    </row>
    <row r="243" spans="2:7" ht="18.75" customHeight="1">
      <c r="B243" s="232" t="s">
        <v>157</v>
      </c>
      <c r="C243" s="70" t="s">
        <v>158</v>
      </c>
      <c r="D243" s="71">
        <v>201.59</v>
      </c>
      <c r="E243" s="72">
        <v>1</v>
      </c>
      <c r="F243" s="181">
        <v>302.38</v>
      </c>
      <c r="G243" s="203" t="s">
        <v>318</v>
      </c>
    </row>
    <row r="244" spans="2:7" ht="22.5" customHeight="1">
      <c r="B244" s="229"/>
      <c r="C244" s="70" t="s">
        <v>159</v>
      </c>
      <c r="D244" s="73">
        <v>0</v>
      </c>
      <c r="E244" s="72">
        <v>1</v>
      </c>
      <c r="F244" s="181">
        <v>354.13</v>
      </c>
      <c r="G244" s="203"/>
    </row>
    <row r="245" spans="2:7" ht="26.25" customHeight="1">
      <c r="B245" s="229"/>
      <c r="C245" s="70" t="s">
        <v>160</v>
      </c>
      <c r="D245" s="73">
        <v>0</v>
      </c>
      <c r="E245" s="74">
        <v>1</v>
      </c>
      <c r="F245" s="181">
        <v>18331.12</v>
      </c>
      <c r="G245" s="203"/>
    </row>
    <row r="246" spans="2:7" ht="15.6">
      <c r="B246" s="11" t="s">
        <v>2</v>
      </c>
      <c r="C246" s="12"/>
      <c r="D246" s="34">
        <f>SUM(D243:D245)</f>
        <v>201.59</v>
      </c>
      <c r="E246" s="35">
        <f>SUM(E243:E245)</f>
        <v>3</v>
      </c>
      <c r="F246" s="172">
        <f>SUM(F243:F245)</f>
        <v>18987.629999999997</v>
      </c>
      <c r="G246" s="158"/>
    </row>
    <row r="247" spans="2:7" ht="43.2">
      <c r="B247" s="196" t="s">
        <v>319</v>
      </c>
      <c r="C247" s="44" t="s">
        <v>161</v>
      </c>
      <c r="D247" s="10">
        <v>0</v>
      </c>
      <c r="E247" s="31">
        <v>1</v>
      </c>
      <c r="F247" s="182">
        <v>798.75</v>
      </c>
      <c r="G247" s="214" t="s">
        <v>320</v>
      </c>
    </row>
    <row r="248" spans="2:7" ht="57.6">
      <c r="B248" s="197"/>
      <c r="C248" s="9" t="s">
        <v>162</v>
      </c>
      <c r="D248" s="10">
        <v>0</v>
      </c>
      <c r="E248" s="31">
        <v>1</v>
      </c>
      <c r="F248" s="182">
        <v>6800</v>
      </c>
      <c r="G248" s="214"/>
    </row>
    <row r="249" spans="2:7" ht="28.8">
      <c r="B249" s="197"/>
      <c r="C249" s="9" t="s">
        <v>163</v>
      </c>
      <c r="D249" s="10">
        <v>0</v>
      </c>
      <c r="E249" s="31">
        <v>1</v>
      </c>
      <c r="F249" s="182">
        <v>7910</v>
      </c>
      <c r="G249" s="214"/>
    </row>
    <row r="250" spans="2:7" ht="43.2">
      <c r="B250" s="197"/>
      <c r="C250" s="9" t="s">
        <v>164</v>
      </c>
      <c r="D250" s="10">
        <v>0</v>
      </c>
      <c r="E250" s="31">
        <v>1</v>
      </c>
      <c r="F250" s="182">
        <v>2905.56</v>
      </c>
      <c r="G250" s="214"/>
    </row>
    <row r="251" spans="2:7" ht="72">
      <c r="B251" s="197"/>
      <c r="C251" s="9" t="s">
        <v>165</v>
      </c>
      <c r="D251" s="10">
        <v>0</v>
      </c>
      <c r="E251" s="31">
        <v>1</v>
      </c>
      <c r="F251" s="182">
        <v>3450</v>
      </c>
      <c r="G251" s="214"/>
    </row>
    <row r="252" spans="2:7" ht="28.8">
      <c r="B252" s="197"/>
      <c r="C252" s="44" t="s">
        <v>166</v>
      </c>
      <c r="D252" s="10">
        <v>0</v>
      </c>
      <c r="E252" s="31">
        <v>1</v>
      </c>
      <c r="F252" s="182">
        <v>0</v>
      </c>
      <c r="G252" s="214"/>
    </row>
    <row r="253" spans="2:7" ht="43.2">
      <c r="B253" s="197"/>
      <c r="C253" s="9" t="s">
        <v>167</v>
      </c>
      <c r="D253" s="10">
        <v>0</v>
      </c>
      <c r="E253" s="31">
        <v>1</v>
      </c>
      <c r="F253" s="182">
        <v>0</v>
      </c>
      <c r="G253" s="214"/>
    </row>
    <row r="254" spans="2:7" ht="43.2">
      <c r="B254" s="197"/>
      <c r="C254" s="9" t="s">
        <v>168</v>
      </c>
      <c r="D254" s="10">
        <v>0</v>
      </c>
      <c r="E254" s="31">
        <v>1</v>
      </c>
      <c r="F254" s="182" t="s">
        <v>248</v>
      </c>
      <c r="G254" s="214"/>
    </row>
    <row r="255" spans="2:7" ht="57.6">
      <c r="B255" s="197"/>
      <c r="C255" s="9" t="s">
        <v>169</v>
      </c>
      <c r="D255" s="10">
        <v>0</v>
      </c>
      <c r="E255" s="31">
        <v>1</v>
      </c>
      <c r="F255" s="182">
        <v>0</v>
      </c>
      <c r="G255" s="214"/>
    </row>
    <row r="256" spans="2:7" ht="43.2">
      <c r="B256" s="197"/>
      <c r="C256" s="9" t="s">
        <v>170</v>
      </c>
      <c r="D256" s="10">
        <v>0</v>
      </c>
      <c r="E256" s="31">
        <v>1</v>
      </c>
      <c r="F256" s="182">
        <v>1043</v>
      </c>
      <c r="G256" s="214"/>
    </row>
    <row r="257" spans="1:7">
      <c r="B257" s="198"/>
      <c r="C257" s="9" t="s">
        <v>171</v>
      </c>
      <c r="D257" s="10">
        <v>0</v>
      </c>
      <c r="E257" s="31">
        <v>1</v>
      </c>
      <c r="F257" s="182">
        <v>0</v>
      </c>
      <c r="G257" s="214"/>
    </row>
    <row r="258" spans="1:7" ht="43.2">
      <c r="B258" s="119" t="s">
        <v>172</v>
      </c>
      <c r="C258" s="9" t="s">
        <v>173</v>
      </c>
      <c r="D258" s="10">
        <v>1818.75</v>
      </c>
      <c r="E258" s="74">
        <v>1</v>
      </c>
      <c r="F258" s="181">
        <v>1818.75</v>
      </c>
      <c r="G258" s="190"/>
    </row>
    <row r="259" spans="1:7" ht="15.6">
      <c r="B259" s="11" t="s">
        <v>2</v>
      </c>
      <c r="C259" s="12"/>
      <c r="D259" s="34">
        <f>SUM(D247:D258)</f>
        <v>1818.75</v>
      </c>
      <c r="E259" s="35">
        <f>SUM(E247:E258)</f>
        <v>12</v>
      </c>
      <c r="F259" s="172">
        <f>SUM(F247:F258)</f>
        <v>24726.06</v>
      </c>
      <c r="G259" s="158"/>
    </row>
    <row r="260" spans="1:7" ht="30">
      <c r="B260" s="60" t="s">
        <v>31</v>
      </c>
      <c r="C260" s="61"/>
      <c r="D260" s="36">
        <f>SUM(D232+D239+D242+D246+D259)</f>
        <v>14015.66</v>
      </c>
      <c r="E260" s="121">
        <f>E232+E239+E242+E246+E259</f>
        <v>229</v>
      </c>
      <c r="F260" s="177">
        <f>SUM(F242+F246+F259)</f>
        <v>52556.58</v>
      </c>
      <c r="G260" s="158"/>
    </row>
    <row r="261" spans="1:7">
      <c r="B261" s="218"/>
      <c r="C261" s="219"/>
      <c r="D261" s="219"/>
      <c r="E261" s="219"/>
      <c r="F261" s="220"/>
      <c r="G261" s="158"/>
    </row>
    <row r="262" spans="1:7" ht="23.25" customHeight="1">
      <c r="A262" s="79"/>
      <c r="B262" s="258" t="s">
        <v>249</v>
      </c>
      <c r="C262" s="259"/>
      <c r="D262" s="259"/>
      <c r="E262" s="259"/>
      <c r="F262" s="260"/>
      <c r="G262" s="158"/>
    </row>
    <row r="263" spans="1:7" ht="43.2">
      <c r="B263" s="130" t="s">
        <v>3</v>
      </c>
      <c r="C263" s="1" t="s">
        <v>4</v>
      </c>
      <c r="D263" s="1" t="s">
        <v>5</v>
      </c>
      <c r="E263" s="1" t="s">
        <v>0</v>
      </c>
      <c r="F263" s="183" t="s">
        <v>154</v>
      </c>
      <c r="G263" s="158"/>
    </row>
    <row r="264" spans="1:7" ht="17.25" customHeight="1">
      <c r="A264" s="221"/>
      <c r="B264" s="211" t="s">
        <v>7</v>
      </c>
      <c r="C264" s="39" t="s">
        <v>290</v>
      </c>
      <c r="D264" s="63">
        <f>65.1+436.5+1196.22</f>
        <v>1697.8200000000002</v>
      </c>
      <c r="E264" s="25">
        <v>7</v>
      </c>
      <c r="F264" s="227" t="s">
        <v>33</v>
      </c>
      <c r="G264" s="158"/>
    </row>
    <row r="265" spans="1:7" ht="17.25" customHeight="1">
      <c r="A265" s="221"/>
      <c r="B265" s="205"/>
      <c r="C265" s="39" t="s">
        <v>291</v>
      </c>
      <c r="D265" s="63">
        <f>117.6+54+48.6+70+118.8+477+525.12</f>
        <v>1411.12</v>
      </c>
      <c r="E265" s="25">
        <v>17</v>
      </c>
      <c r="F265" s="227"/>
      <c r="G265" s="158"/>
    </row>
    <row r="266" spans="1:7" ht="17.25" customHeight="1">
      <c r="A266" s="221"/>
      <c r="B266" s="205"/>
      <c r="C266" s="39" t="s">
        <v>292</v>
      </c>
      <c r="D266" s="63">
        <f>41.58+14.4+9</f>
        <v>64.97999999999999</v>
      </c>
      <c r="E266" s="25">
        <v>4</v>
      </c>
      <c r="F266" s="227"/>
      <c r="G266" s="158"/>
    </row>
    <row r="267" spans="1:7" ht="17.25" customHeight="1">
      <c r="A267" s="221"/>
      <c r="B267" s="205"/>
      <c r="C267" s="39" t="s">
        <v>293</v>
      </c>
      <c r="D267" s="63">
        <f>18+155.7</f>
        <v>173.7</v>
      </c>
      <c r="E267" s="25">
        <v>2</v>
      </c>
      <c r="F267" s="227"/>
      <c r="G267" s="158"/>
    </row>
    <row r="268" spans="1:7" ht="17.25" customHeight="1">
      <c r="A268" s="221"/>
      <c r="B268" s="205"/>
      <c r="C268" s="39" t="s">
        <v>294</v>
      </c>
      <c r="D268" s="63">
        <f>24+332.5</f>
        <v>356.5</v>
      </c>
      <c r="E268" s="25">
        <v>3</v>
      </c>
      <c r="F268" s="227"/>
      <c r="G268" s="158"/>
    </row>
    <row r="269" spans="1:7" ht="17.25" customHeight="1">
      <c r="A269" s="221"/>
      <c r="B269" s="205"/>
      <c r="C269" s="39" t="s">
        <v>295</v>
      </c>
      <c r="D269" s="63">
        <f>93+16.2+45+689.67-8.82</f>
        <v>835.04999999999984</v>
      </c>
      <c r="E269" s="25">
        <v>7</v>
      </c>
      <c r="F269" s="227"/>
      <c r="G269" s="158"/>
    </row>
    <row r="270" spans="1:7" ht="17.25" customHeight="1">
      <c r="A270" s="221"/>
      <c r="B270" s="205"/>
      <c r="C270" s="150" t="s">
        <v>314</v>
      </c>
      <c r="D270" s="63">
        <f>15.75</f>
        <v>15.75</v>
      </c>
      <c r="E270" s="25">
        <v>2</v>
      </c>
      <c r="F270" s="227"/>
      <c r="G270" s="158"/>
    </row>
    <row r="271" spans="1:7" ht="17.25" customHeight="1">
      <c r="A271" s="221"/>
      <c r="B271" s="205"/>
      <c r="C271" s="39" t="s">
        <v>296</v>
      </c>
      <c r="D271" s="63">
        <f>2439.9+662.85</f>
        <v>3102.75</v>
      </c>
      <c r="E271" s="25">
        <v>3</v>
      </c>
      <c r="F271" s="227"/>
      <c r="G271" s="158"/>
    </row>
    <row r="272" spans="1:7" ht="17.25" customHeight="1">
      <c r="A272" s="221"/>
      <c r="B272" s="205"/>
      <c r="C272" s="39" t="s">
        <v>297</v>
      </c>
      <c r="D272" s="63">
        <f>585+626.4</f>
        <v>1211.4000000000001</v>
      </c>
      <c r="E272" s="25">
        <v>4</v>
      </c>
      <c r="F272" s="227"/>
      <c r="G272" s="158"/>
    </row>
    <row r="273" spans="1:7" ht="17.25" customHeight="1">
      <c r="A273" s="221"/>
      <c r="B273" s="205"/>
      <c r="C273" s="39" t="s">
        <v>298</v>
      </c>
      <c r="D273" s="63">
        <f>209.93+316.58+182.25+1827.56</f>
        <v>2536.3199999999997</v>
      </c>
      <c r="E273" s="25">
        <v>6</v>
      </c>
      <c r="F273" s="227"/>
      <c r="G273" s="158"/>
    </row>
    <row r="274" spans="1:7" ht="17.25" customHeight="1">
      <c r="A274" s="221"/>
      <c r="B274" s="205"/>
      <c r="C274" s="39" t="s">
        <v>299</v>
      </c>
      <c r="D274" s="63">
        <f>231.3+236.7+1715.79</f>
        <v>2183.79</v>
      </c>
      <c r="E274" s="25">
        <v>6</v>
      </c>
      <c r="F274" s="227"/>
      <c r="G274" s="158"/>
    </row>
    <row r="275" spans="1:7" ht="17.25" customHeight="1">
      <c r="A275" s="221"/>
      <c r="B275" s="205"/>
      <c r="C275" s="39" t="s">
        <v>300</v>
      </c>
      <c r="D275" s="63">
        <f>614.25+992.25</f>
        <v>1606.5</v>
      </c>
      <c r="E275" s="25">
        <v>3</v>
      </c>
      <c r="F275" s="227"/>
      <c r="G275" s="158"/>
    </row>
    <row r="276" spans="1:7" ht="17.25" customHeight="1">
      <c r="A276" s="221"/>
      <c r="B276" s="205"/>
      <c r="C276" s="39" t="s">
        <v>301</v>
      </c>
      <c r="D276" s="63">
        <f>18+213.75-9.77</f>
        <v>221.98</v>
      </c>
      <c r="E276" s="25">
        <v>5</v>
      </c>
      <c r="F276" s="227"/>
      <c r="G276" s="158"/>
    </row>
    <row r="277" spans="1:7" ht="17.25" customHeight="1">
      <c r="A277" s="221"/>
      <c r="B277" s="205"/>
      <c r="C277" s="39" t="s">
        <v>302</v>
      </c>
      <c r="D277" s="63">
        <v>26.1</v>
      </c>
      <c r="E277" s="25">
        <v>1</v>
      </c>
      <c r="F277" s="227"/>
      <c r="G277" s="158"/>
    </row>
    <row r="278" spans="1:7" ht="17.25" customHeight="1">
      <c r="A278" s="221"/>
      <c r="B278" s="205"/>
      <c r="C278" s="150" t="s">
        <v>315</v>
      </c>
      <c r="D278" s="63">
        <v>55.58</v>
      </c>
      <c r="E278" s="25">
        <v>3</v>
      </c>
      <c r="F278" s="227"/>
      <c r="G278" s="158"/>
    </row>
    <row r="279" spans="1:7" ht="17.25" customHeight="1">
      <c r="A279" s="221"/>
      <c r="B279" s="205"/>
      <c r="C279" s="39" t="s">
        <v>303</v>
      </c>
      <c r="D279" s="63">
        <v>187.43</v>
      </c>
      <c r="E279" s="25">
        <v>1</v>
      </c>
      <c r="F279" s="227"/>
      <c r="G279" s="158"/>
    </row>
    <row r="280" spans="1:7" ht="17.25" customHeight="1">
      <c r="A280" s="221"/>
      <c r="B280" s="205"/>
      <c r="C280" s="39" t="s">
        <v>304</v>
      </c>
      <c r="D280" s="63">
        <v>71.78</v>
      </c>
      <c r="E280" s="25">
        <v>3</v>
      </c>
      <c r="F280" s="227"/>
      <c r="G280" s="158"/>
    </row>
    <row r="281" spans="1:7" ht="17.25" customHeight="1">
      <c r="A281" s="221"/>
      <c r="B281" s="205"/>
      <c r="C281" s="39" t="s">
        <v>305</v>
      </c>
      <c r="D281" s="63">
        <v>117.9</v>
      </c>
      <c r="E281" s="25">
        <v>2</v>
      </c>
      <c r="F281" s="227"/>
      <c r="G281" s="158"/>
    </row>
    <row r="282" spans="1:7" ht="17.25" customHeight="1">
      <c r="A282" s="221"/>
      <c r="B282" s="205"/>
      <c r="C282" s="39" t="s">
        <v>306</v>
      </c>
      <c r="D282" s="63">
        <v>60.48</v>
      </c>
      <c r="E282" s="25">
        <v>1</v>
      </c>
      <c r="F282" s="227"/>
      <c r="G282" s="158"/>
    </row>
    <row r="283" spans="1:7" ht="17.25" customHeight="1">
      <c r="A283" s="221"/>
      <c r="B283" s="205"/>
      <c r="C283" s="39" t="s">
        <v>307</v>
      </c>
      <c r="D283" s="63">
        <v>0</v>
      </c>
      <c r="E283" s="25">
        <v>1</v>
      </c>
      <c r="F283" s="227"/>
      <c r="G283" s="158"/>
    </row>
    <row r="284" spans="1:7" ht="17.25" customHeight="1">
      <c r="A284" s="221"/>
      <c r="B284" s="205"/>
      <c r="C284" s="39" t="s">
        <v>308</v>
      </c>
      <c r="D284" s="63">
        <v>65.099999999999994</v>
      </c>
      <c r="E284" s="25">
        <v>1</v>
      </c>
      <c r="F284" s="227"/>
      <c r="G284" s="158"/>
    </row>
    <row r="285" spans="1:7" ht="17.25" customHeight="1">
      <c r="A285" s="221"/>
      <c r="B285" s="205"/>
      <c r="C285" s="39" t="s">
        <v>309</v>
      </c>
      <c r="D285" s="63">
        <v>389.32</v>
      </c>
      <c r="E285" s="25">
        <v>9</v>
      </c>
      <c r="F285" s="227"/>
      <c r="G285" s="158"/>
    </row>
    <row r="286" spans="1:7" ht="17.25" customHeight="1">
      <c r="A286" s="221"/>
      <c r="B286" s="205"/>
      <c r="C286" s="39" t="s">
        <v>310</v>
      </c>
      <c r="D286" s="63">
        <v>48.54</v>
      </c>
      <c r="E286" s="25">
        <v>2</v>
      </c>
      <c r="F286" s="227"/>
      <c r="G286" s="158"/>
    </row>
    <row r="287" spans="1:7" ht="17.25" customHeight="1">
      <c r="A287" s="221"/>
      <c r="B287" s="205"/>
      <c r="C287" s="39" t="s">
        <v>311</v>
      </c>
      <c r="D287" s="63">
        <v>73.2</v>
      </c>
      <c r="E287" s="25">
        <v>2</v>
      </c>
      <c r="F287" s="227"/>
      <c r="G287" s="158"/>
    </row>
    <row r="288" spans="1:7" ht="17.25" customHeight="1">
      <c r="A288" s="221"/>
      <c r="B288" s="206"/>
      <c r="C288" s="39" t="s">
        <v>312</v>
      </c>
      <c r="D288" s="63">
        <v>142.69999999999999</v>
      </c>
      <c r="E288" s="25">
        <v>2</v>
      </c>
      <c r="F288" s="227"/>
      <c r="G288" s="158"/>
    </row>
    <row r="289" spans="1:7" ht="15.6">
      <c r="A289" s="222"/>
      <c r="B289" s="126" t="s">
        <v>2</v>
      </c>
      <c r="C289" s="19"/>
      <c r="D289" s="38">
        <f>SUM(D264:D288)</f>
        <v>16655.790000000005</v>
      </c>
      <c r="E289" s="35">
        <f>SUM(E264:E288)</f>
        <v>97</v>
      </c>
      <c r="F289" s="227"/>
      <c r="G289" s="158"/>
    </row>
    <row r="290" spans="1:7" ht="28.8">
      <c r="A290" s="223"/>
      <c r="B290" s="212" t="s">
        <v>1</v>
      </c>
      <c r="C290" s="9" t="s">
        <v>174</v>
      </c>
      <c r="D290" s="43">
        <v>0</v>
      </c>
      <c r="E290" s="25">
        <v>1</v>
      </c>
      <c r="F290" s="227"/>
      <c r="G290" s="158"/>
    </row>
    <row r="291" spans="1:7">
      <c r="A291" s="221"/>
      <c r="B291" s="197"/>
      <c r="C291" s="9" t="s">
        <v>175</v>
      </c>
      <c r="D291" s="43">
        <v>148.5</v>
      </c>
      <c r="E291" s="25">
        <v>1</v>
      </c>
      <c r="F291" s="227"/>
      <c r="G291" s="158"/>
    </row>
    <row r="292" spans="1:7" ht="28.8">
      <c r="A292" s="221"/>
      <c r="B292" s="198"/>
      <c r="C292" s="9" t="s">
        <v>176</v>
      </c>
      <c r="D292" s="43">
        <v>0</v>
      </c>
      <c r="E292" s="25">
        <v>2</v>
      </c>
      <c r="F292" s="227"/>
      <c r="G292" s="158"/>
    </row>
    <row r="293" spans="1:7" ht="15.6">
      <c r="A293" s="222"/>
      <c r="B293" s="11" t="s">
        <v>2</v>
      </c>
      <c r="C293" s="12"/>
      <c r="D293" s="34">
        <f>SUM(D290:D292)</f>
        <v>148.5</v>
      </c>
      <c r="E293" s="35">
        <f>SUM(E290:E292)</f>
        <v>4</v>
      </c>
      <c r="F293" s="227"/>
      <c r="G293" s="158"/>
    </row>
    <row r="294" spans="1:7">
      <c r="A294" s="221"/>
      <c r="B294" s="119" t="s">
        <v>6</v>
      </c>
      <c r="C294" s="53"/>
      <c r="D294" s="40">
        <v>0</v>
      </c>
      <c r="E294" s="8">
        <v>0</v>
      </c>
      <c r="F294" s="227"/>
      <c r="G294" s="158"/>
    </row>
    <row r="295" spans="1:7" ht="15.6">
      <c r="A295" s="222"/>
      <c r="B295" s="11" t="s">
        <v>2</v>
      </c>
      <c r="C295" s="12"/>
      <c r="D295" s="34">
        <f>SUM(D294)</f>
        <v>0</v>
      </c>
      <c r="E295" s="35">
        <f>SUM(E294)</f>
        <v>0</v>
      </c>
      <c r="F295" s="227"/>
      <c r="G295" s="158"/>
    </row>
    <row r="296" spans="1:7">
      <c r="B296" s="196" t="s">
        <v>26</v>
      </c>
      <c r="C296" s="9" t="s">
        <v>177</v>
      </c>
      <c r="D296" s="71">
        <f>60+8239.85</f>
        <v>8299.85</v>
      </c>
      <c r="E296" s="75">
        <f>164-5+4+1</f>
        <v>164</v>
      </c>
      <c r="F296" s="181">
        <f>13738-(85*3+83+87)+60+130+52+65+65+70+81+60+81+60+65</f>
        <v>14102</v>
      </c>
      <c r="G296" s="148"/>
    </row>
    <row r="297" spans="1:7">
      <c r="B297" s="197"/>
      <c r="C297" s="9" t="s">
        <v>178</v>
      </c>
      <c r="D297" s="71">
        <f>400+1133.05+2135.6+172.12</f>
        <v>3840.7699999999995</v>
      </c>
      <c r="E297" s="75">
        <v>78</v>
      </c>
      <c r="F297" s="184">
        <v>8100</v>
      </c>
      <c r="G297" s="148"/>
    </row>
    <row r="298" spans="1:7" ht="28.8">
      <c r="B298" s="197"/>
      <c r="C298" s="9" t="s">
        <v>179</v>
      </c>
      <c r="D298" s="71">
        <f>924.57+1025.6+296.76</f>
        <v>2246.9300000000003</v>
      </c>
      <c r="E298" s="75">
        <v>24</v>
      </c>
      <c r="F298" s="184">
        <f>1305+58+50+47</f>
        <v>1460</v>
      </c>
      <c r="G298" s="123" t="s">
        <v>321</v>
      </c>
    </row>
    <row r="299" spans="1:7" ht="28.8">
      <c r="B299" s="197"/>
      <c r="C299" s="9" t="s">
        <v>180</v>
      </c>
      <c r="D299" s="71">
        <v>0</v>
      </c>
      <c r="E299" s="75">
        <v>5</v>
      </c>
      <c r="F299" s="184">
        <v>500</v>
      </c>
      <c r="G299" s="148"/>
    </row>
    <row r="300" spans="1:7" ht="28.8">
      <c r="B300" s="198"/>
      <c r="C300" s="9" t="s">
        <v>181</v>
      </c>
      <c r="D300" s="71">
        <v>5518.41</v>
      </c>
      <c r="E300" s="75">
        <v>96</v>
      </c>
      <c r="F300" s="184">
        <v>5184</v>
      </c>
      <c r="G300" s="123" t="s">
        <v>322</v>
      </c>
    </row>
    <row r="301" spans="1:7" ht="15.6">
      <c r="B301" s="11" t="s">
        <v>2</v>
      </c>
      <c r="C301" s="12"/>
      <c r="D301" s="13">
        <f>SUM(D296:D300)</f>
        <v>19905.96</v>
      </c>
      <c r="E301" s="14">
        <f>SUM(E296:E300)</f>
        <v>367</v>
      </c>
      <c r="F301" s="185">
        <f>SUM(F296:F300)</f>
        <v>29346</v>
      </c>
      <c r="G301" s="148"/>
    </row>
    <row r="302" spans="1:7" ht="28.8">
      <c r="B302" s="212" t="s">
        <v>27</v>
      </c>
      <c r="C302" s="9" t="s">
        <v>182</v>
      </c>
      <c r="D302" s="71">
        <v>1639.95</v>
      </c>
      <c r="E302" s="75">
        <v>1</v>
      </c>
      <c r="F302" s="184">
        <f>+ROUND(1312.47*1.22,2)</f>
        <v>1601.21</v>
      </c>
      <c r="G302" s="123" t="s">
        <v>323</v>
      </c>
    </row>
    <row r="303" spans="1:7">
      <c r="B303" s="197"/>
      <c r="C303" s="9" t="s">
        <v>183</v>
      </c>
      <c r="D303" s="71">
        <v>1500</v>
      </c>
      <c r="E303" s="75">
        <v>2</v>
      </c>
      <c r="F303" s="184">
        <f>3345.95+51788.77</f>
        <v>55134.719999999994</v>
      </c>
      <c r="G303" s="148"/>
    </row>
    <row r="304" spans="1:7">
      <c r="B304" s="198"/>
      <c r="C304" s="9" t="s">
        <v>184</v>
      </c>
      <c r="D304" s="71">
        <v>0</v>
      </c>
      <c r="E304" s="75">
        <v>1</v>
      </c>
      <c r="F304" s="184">
        <f>+ROUND(50999.97*1.22,2)</f>
        <v>62219.96</v>
      </c>
      <c r="G304" s="148"/>
    </row>
    <row r="305" spans="1:7" ht="15.6">
      <c r="B305" s="11" t="s">
        <v>2</v>
      </c>
      <c r="C305" s="12"/>
      <c r="D305" s="13">
        <f>SUM(D302:D304)</f>
        <v>3139.95</v>
      </c>
      <c r="E305" s="14">
        <f t="shared" ref="E305:F305" si="1">SUM(E302:E304)</f>
        <v>4</v>
      </c>
      <c r="F305" s="185">
        <f t="shared" si="1"/>
        <v>118955.88999999998</v>
      </c>
      <c r="G305" s="148"/>
    </row>
    <row r="306" spans="1:7" ht="28.8">
      <c r="B306" s="196" t="s">
        <v>29</v>
      </c>
      <c r="C306" s="112" t="s">
        <v>185</v>
      </c>
      <c r="D306" s="76">
        <f>2751.86+2732.73</f>
        <v>5484.59</v>
      </c>
      <c r="E306" s="77">
        <v>1</v>
      </c>
      <c r="F306" s="184">
        <v>2730</v>
      </c>
      <c r="G306" s="123" t="s">
        <v>324</v>
      </c>
    </row>
    <row r="307" spans="1:7" ht="28.8">
      <c r="B307" s="198"/>
      <c r="C307" s="78" t="s">
        <v>186</v>
      </c>
      <c r="D307" s="76">
        <v>346.28</v>
      </c>
      <c r="E307" s="77">
        <v>1</v>
      </c>
      <c r="F307" s="184">
        <v>692.55</v>
      </c>
      <c r="G307" s="148"/>
    </row>
    <row r="308" spans="1:7" ht="15.6">
      <c r="B308" s="11" t="s">
        <v>2</v>
      </c>
      <c r="C308" s="12"/>
      <c r="D308" s="13">
        <f>SUM(D306:D307)</f>
        <v>5830.87</v>
      </c>
      <c r="E308" s="14">
        <f>SUM(E306:E307)</f>
        <v>2</v>
      </c>
      <c r="F308" s="185">
        <f>SUM(F306:F307)</f>
        <v>3422.55</v>
      </c>
      <c r="G308" s="148"/>
    </row>
    <row r="309" spans="1:7" ht="30">
      <c r="A309" s="80"/>
      <c r="B309" s="21" t="s">
        <v>31</v>
      </c>
      <c r="C309" s="1"/>
      <c r="D309" s="13">
        <f>SUM(D289+D293+D295+D301+D305+D308)</f>
        <v>45681.07</v>
      </c>
      <c r="E309" s="14">
        <f>SUM(E289+E293+E295+E301+E305+E308)</f>
        <v>474</v>
      </c>
      <c r="F309" s="185">
        <f>SUM(F301+F305+F308)</f>
        <v>151724.43999999997</v>
      </c>
      <c r="G309" s="148"/>
    </row>
    <row r="310" spans="1:7">
      <c r="A310" s="80"/>
      <c r="B310" s="218"/>
      <c r="C310" s="219"/>
      <c r="D310" s="219"/>
      <c r="E310" s="219"/>
      <c r="F310" s="220"/>
      <c r="G310" s="158"/>
    </row>
    <row r="311" spans="1:7" ht="15.6">
      <c r="A311" s="81"/>
      <c r="B311" s="224" t="s">
        <v>250</v>
      </c>
      <c r="C311" s="225"/>
      <c r="D311" s="225"/>
      <c r="E311" s="225"/>
      <c r="F311" s="226"/>
      <c r="G311" s="158"/>
    </row>
    <row r="312" spans="1:7" ht="43.2">
      <c r="A312" s="80"/>
      <c r="B312" s="130" t="s">
        <v>3</v>
      </c>
      <c r="C312" s="1" t="s">
        <v>4</v>
      </c>
      <c r="D312" s="1" t="s">
        <v>5</v>
      </c>
      <c r="E312" s="1" t="s">
        <v>0</v>
      </c>
      <c r="F312" s="183" t="s">
        <v>154</v>
      </c>
      <c r="G312" s="158"/>
    </row>
    <row r="313" spans="1:7" ht="28.8">
      <c r="A313" s="221"/>
      <c r="B313" s="211" t="s">
        <v>7</v>
      </c>
      <c r="C313" s="39" t="s">
        <v>187</v>
      </c>
      <c r="D313" s="63">
        <v>499.8</v>
      </c>
      <c r="E313" s="25">
        <v>2</v>
      </c>
      <c r="F313" s="227" t="s">
        <v>33</v>
      </c>
      <c r="G313" s="158"/>
    </row>
    <row r="314" spans="1:7" ht="28.8">
      <c r="A314" s="221"/>
      <c r="B314" s="205"/>
      <c r="C314" s="39" t="s">
        <v>188</v>
      </c>
      <c r="D314" s="63">
        <v>475.2</v>
      </c>
      <c r="E314" s="25">
        <v>3</v>
      </c>
      <c r="F314" s="227"/>
      <c r="G314" s="158"/>
    </row>
    <row r="315" spans="1:7" ht="28.8">
      <c r="A315" s="221"/>
      <c r="B315" s="205"/>
      <c r="C315" s="39" t="s">
        <v>189</v>
      </c>
      <c r="D315" s="63">
        <v>1525.72</v>
      </c>
      <c r="E315" s="25">
        <v>3</v>
      </c>
      <c r="F315" s="227"/>
      <c r="G315" s="158"/>
    </row>
    <row r="316" spans="1:7" ht="28.8">
      <c r="A316" s="221"/>
      <c r="B316" s="205"/>
      <c r="C316" s="39" t="s">
        <v>190</v>
      </c>
      <c r="D316" s="63">
        <v>1703.1</v>
      </c>
      <c r="E316" s="25">
        <v>4</v>
      </c>
      <c r="F316" s="227"/>
      <c r="G316" s="158"/>
    </row>
    <row r="317" spans="1:7" ht="28.8">
      <c r="A317" s="221"/>
      <c r="B317" s="205"/>
      <c r="C317" s="39" t="s">
        <v>191</v>
      </c>
      <c r="D317" s="63">
        <v>198.9</v>
      </c>
      <c r="E317" s="25">
        <v>1</v>
      </c>
      <c r="F317" s="227"/>
      <c r="G317" s="158"/>
    </row>
    <row r="318" spans="1:7" ht="28.8">
      <c r="A318" s="221"/>
      <c r="B318" s="205"/>
      <c r="C318" s="39" t="s">
        <v>192</v>
      </c>
      <c r="D318" s="63">
        <v>967.22</v>
      </c>
      <c r="E318" s="25">
        <v>5</v>
      </c>
      <c r="F318" s="227"/>
      <c r="G318" s="158"/>
    </row>
    <row r="319" spans="1:7" ht="28.8">
      <c r="A319" s="221"/>
      <c r="B319" s="205"/>
      <c r="C319" s="39" t="s">
        <v>193</v>
      </c>
      <c r="D319" s="63">
        <v>244.8</v>
      </c>
      <c r="E319" s="25">
        <v>1</v>
      </c>
      <c r="F319" s="227"/>
      <c r="G319" s="158"/>
    </row>
    <row r="320" spans="1:7" ht="28.8">
      <c r="A320" s="221"/>
      <c r="B320" s="205"/>
      <c r="C320" s="39" t="s">
        <v>194</v>
      </c>
      <c r="D320" s="63">
        <v>2878.5</v>
      </c>
      <c r="E320" s="25">
        <v>5</v>
      </c>
      <c r="F320" s="227"/>
      <c r="G320" s="158"/>
    </row>
    <row r="321" spans="1:7" ht="28.8">
      <c r="A321" s="221"/>
      <c r="B321" s="205"/>
      <c r="C321" s="39" t="s">
        <v>195</v>
      </c>
      <c r="D321" s="63">
        <v>244.8</v>
      </c>
      <c r="E321" s="25">
        <v>1</v>
      </c>
      <c r="F321" s="227"/>
      <c r="G321" s="158"/>
    </row>
    <row r="322" spans="1:7" ht="28.8">
      <c r="A322" s="221"/>
      <c r="B322" s="205"/>
      <c r="C322" s="39" t="s">
        <v>196</v>
      </c>
      <c r="D322" s="63">
        <v>1082.0999999999999</v>
      </c>
      <c r="E322" s="25">
        <v>6</v>
      </c>
      <c r="F322" s="227"/>
      <c r="G322" s="158"/>
    </row>
    <row r="323" spans="1:7" ht="28.8">
      <c r="A323" s="221"/>
      <c r="B323" s="205"/>
      <c r="C323" s="39" t="s">
        <v>197</v>
      </c>
      <c r="D323" s="63">
        <v>1045.5</v>
      </c>
      <c r="E323" s="25">
        <v>2</v>
      </c>
      <c r="F323" s="227"/>
      <c r="G323" s="158"/>
    </row>
    <row r="324" spans="1:7" ht="28.8">
      <c r="A324" s="221"/>
      <c r="B324" s="205"/>
      <c r="C324" s="39" t="s">
        <v>198</v>
      </c>
      <c r="D324" s="63">
        <v>1094.4000000000001</v>
      </c>
      <c r="E324" s="25">
        <v>2</v>
      </c>
      <c r="F324" s="227"/>
      <c r="G324" s="158"/>
    </row>
    <row r="325" spans="1:7" ht="28.8">
      <c r="A325" s="221"/>
      <c r="B325" s="205"/>
      <c r="C325" s="39" t="s">
        <v>199</v>
      </c>
      <c r="D325" s="63">
        <v>1305.06</v>
      </c>
      <c r="E325" s="25">
        <v>2</v>
      </c>
      <c r="F325" s="227"/>
      <c r="G325" s="158"/>
    </row>
    <row r="326" spans="1:7" ht="28.8">
      <c r="A326" s="221"/>
      <c r="B326" s="205"/>
      <c r="C326" s="39" t="s">
        <v>200</v>
      </c>
      <c r="D326" s="63">
        <v>820.8</v>
      </c>
      <c r="E326" s="25">
        <v>2</v>
      </c>
      <c r="F326" s="227"/>
      <c r="G326" s="158"/>
    </row>
    <row r="327" spans="1:7" ht="28.8">
      <c r="A327" s="221"/>
      <c r="B327" s="205"/>
      <c r="C327" s="39" t="s">
        <v>201</v>
      </c>
      <c r="D327" s="63">
        <v>1804.98</v>
      </c>
      <c r="E327" s="25">
        <v>4</v>
      </c>
      <c r="F327" s="227"/>
      <c r="G327" s="158"/>
    </row>
    <row r="328" spans="1:7" ht="28.8">
      <c r="A328" s="221"/>
      <c r="B328" s="206"/>
      <c r="C328" s="39" t="s">
        <v>202</v>
      </c>
      <c r="D328" s="104">
        <v>3137.85</v>
      </c>
      <c r="E328" s="25">
        <v>2</v>
      </c>
      <c r="F328" s="227"/>
      <c r="G328" s="158"/>
    </row>
    <row r="329" spans="1:7" ht="15.6">
      <c r="A329" s="222"/>
      <c r="B329" s="126" t="s">
        <v>2</v>
      </c>
      <c r="C329" s="19"/>
      <c r="D329" s="38">
        <f>SUM(D313:D328)</f>
        <v>19028.729999999996</v>
      </c>
      <c r="E329" s="35">
        <f>SUM(E313:E328)</f>
        <v>45</v>
      </c>
      <c r="F329" s="227"/>
      <c r="G329" s="158"/>
    </row>
    <row r="330" spans="1:7" ht="28.8">
      <c r="A330" s="223"/>
      <c r="B330" s="212" t="s">
        <v>1</v>
      </c>
      <c r="C330" s="44" t="s">
        <v>203</v>
      </c>
      <c r="D330" s="105">
        <v>1511</v>
      </c>
      <c r="E330" s="97">
        <v>27</v>
      </c>
      <c r="F330" s="227"/>
      <c r="G330" s="158"/>
    </row>
    <row r="331" spans="1:7" ht="28.8">
      <c r="A331" s="221"/>
      <c r="B331" s="197"/>
      <c r="C331" s="44" t="s">
        <v>204</v>
      </c>
      <c r="D331" s="105">
        <v>0</v>
      </c>
      <c r="E331" s="97">
        <v>1</v>
      </c>
      <c r="F331" s="227"/>
      <c r="G331" s="158"/>
    </row>
    <row r="332" spans="1:7" ht="28.8">
      <c r="A332" s="221"/>
      <c r="B332" s="197"/>
      <c r="C332" s="44" t="s">
        <v>205</v>
      </c>
      <c r="D332" s="105">
        <v>0</v>
      </c>
      <c r="E332" s="97">
        <v>1</v>
      </c>
      <c r="F332" s="227"/>
      <c r="G332" s="158"/>
    </row>
    <row r="333" spans="1:7" ht="28.8">
      <c r="A333" s="221"/>
      <c r="B333" s="197"/>
      <c r="C333" s="44" t="s">
        <v>206</v>
      </c>
      <c r="D333" s="105">
        <v>0</v>
      </c>
      <c r="E333" s="97">
        <v>1</v>
      </c>
      <c r="F333" s="227"/>
      <c r="G333" s="158"/>
    </row>
    <row r="334" spans="1:7" ht="28.8">
      <c r="A334" s="221"/>
      <c r="B334" s="198"/>
      <c r="C334" s="44" t="s">
        <v>207</v>
      </c>
      <c r="D334" s="105">
        <v>0</v>
      </c>
      <c r="E334" s="97">
        <v>2</v>
      </c>
      <c r="F334" s="227"/>
      <c r="G334" s="158"/>
    </row>
    <row r="335" spans="1:7" ht="15.6">
      <c r="A335" s="222"/>
      <c r="B335" s="11" t="s">
        <v>2</v>
      </c>
      <c r="C335" s="12"/>
      <c r="D335" s="34">
        <f>SUM(D330:D334)</f>
        <v>1511</v>
      </c>
      <c r="E335" s="35">
        <f>SUM(E330:E334)</f>
        <v>32</v>
      </c>
      <c r="F335" s="227"/>
      <c r="G335" s="158"/>
    </row>
    <row r="336" spans="1:7">
      <c r="A336" s="221"/>
      <c r="B336" s="119" t="s">
        <v>6</v>
      </c>
      <c r="C336" s="53"/>
      <c r="D336" s="40">
        <v>0</v>
      </c>
      <c r="E336" s="8">
        <v>0</v>
      </c>
      <c r="F336" s="227"/>
      <c r="G336" s="158"/>
    </row>
    <row r="337" spans="1:7" ht="15.6">
      <c r="A337" s="222"/>
      <c r="B337" s="11" t="s">
        <v>2</v>
      </c>
      <c r="C337" s="12"/>
      <c r="D337" s="34">
        <f>SUM(D336)</f>
        <v>0</v>
      </c>
      <c r="E337" s="35">
        <f>SUM(E336)</f>
        <v>0</v>
      </c>
      <c r="F337" s="227"/>
      <c r="G337" s="158"/>
    </row>
    <row r="338" spans="1:7">
      <c r="B338" s="216" t="s">
        <v>26</v>
      </c>
      <c r="C338" s="9" t="s">
        <v>208</v>
      </c>
      <c r="D338" s="33">
        <v>1219.2</v>
      </c>
      <c r="E338" s="31">
        <v>40</v>
      </c>
      <c r="F338" s="182">
        <v>1219.2</v>
      </c>
      <c r="G338" s="158"/>
    </row>
    <row r="339" spans="1:7">
      <c r="B339" s="217"/>
      <c r="C339" s="9" t="s">
        <v>209</v>
      </c>
      <c r="D339" s="33">
        <v>2539.5</v>
      </c>
      <c r="E339" s="31">
        <v>55</v>
      </c>
      <c r="F339" s="182">
        <v>2539.5</v>
      </c>
      <c r="G339" s="158"/>
    </row>
    <row r="340" spans="1:7" ht="15.6">
      <c r="B340" s="11" t="s">
        <v>2</v>
      </c>
      <c r="C340" s="12"/>
      <c r="D340" s="34">
        <f>SUM(D338:D339)</f>
        <v>3758.7</v>
      </c>
      <c r="E340" s="35">
        <f>SUM(E338:E339)</f>
        <v>95</v>
      </c>
      <c r="F340" s="172">
        <f>SUM(F338:F339)</f>
        <v>3758.7</v>
      </c>
      <c r="G340" s="158"/>
    </row>
    <row r="341" spans="1:7" ht="86.4">
      <c r="B341" s="118" t="s">
        <v>27</v>
      </c>
      <c r="C341" s="9" t="s">
        <v>210</v>
      </c>
      <c r="D341" s="33">
        <v>404.47</v>
      </c>
      <c r="E341" s="31">
        <v>1</v>
      </c>
      <c r="F341" s="171">
        <v>404.47</v>
      </c>
      <c r="G341" s="158"/>
    </row>
    <row r="342" spans="1:7" ht="15.6">
      <c r="B342" s="11" t="s">
        <v>2</v>
      </c>
      <c r="C342" s="57"/>
      <c r="D342" s="34">
        <f>SUM(D341)</f>
        <v>404.47</v>
      </c>
      <c r="E342" s="35">
        <f>SUM(E341)</f>
        <v>1</v>
      </c>
      <c r="F342" s="172">
        <f>SUM(F341)</f>
        <v>404.47</v>
      </c>
      <c r="G342" s="158"/>
    </row>
    <row r="343" spans="1:7" ht="28.8">
      <c r="B343" s="196" t="s">
        <v>29</v>
      </c>
      <c r="C343" s="39" t="s">
        <v>211</v>
      </c>
      <c r="D343" s="43">
        <v>0</v>
      </c>
      <c r="E343" s="25">
        <v>1</v>
      </c>
      <c r="F343" s="171">
        <v>0</v>
      </c>
      <c r="G343" s="158"/>
    </row>
    <row r="344" spans="1:7" ht="28.8">
      <c r="B344" s="197"/>
      <c r="C344" s="39" t="s">
        <v>212</v>
      </c>
      <c r="D344" s="43">
        <v>0</v>
      </c>
      <c r="E344" s="25">
        <v>1</v>
      </c>
      <c r="F344" s="171">
        <v>0</v>
      </c>
      <c r="G344" s="158"/>
    </row>
    <row r="345" spans="1:7">
      <c r="B345" s="198"/>
      <c r="C345" s="39" t="s">
        <v>213</v>
      </c>
      <c r="D345" s="43">
        <v>0</v>
      </c>
      <c r="E345" s="25">
        <v>1</v>
      </c>
      <c r="F345" s="171">
        <v>0</v>
      </c>
      <c r="G345" s="158"/>
    </row>
    <row r="346" spans="1:7" ht="15.6">
      <c r="B346" s="11" t="s">
        <v>2</v>
      </c>
      <c r="C346" s="12"/>
      <c r="D346" s="34">
        <f>SUM(D343:D345)</f>
        <v>0</v>
      </c>
      <c r="E346" s="35">
        <f>SUM(E343:E345)</f>
        <v>3</v>
      </c>
      <c r="F346" s="172">
        <f>SUM(F343:F345)</f>
        <v>0</v>
      </c>
      <c r="G346" s="158"/>
    </row>
    <row r="347" spans="1:7" ht="30">
      <c r="A347" s="80"/>
      <c r="B347" s="21" t="s">
        <v>31</v>
      </c>
      <c r="C347" s="59"/>
      <c r="D347" s="34">
        <f>SUM(D329+D335+D337+D340+D342+D346)</f>
        <v>24702.899999999998</v>
      </c>
      <c r="E347" s="35">
        <f>SUM(E329+E335+E337+E340+E342+E346)</f>
        <v>176</v>
      </c>
      <c r="F347" s="172">
        <f>SUM(F340+F342+F346)</f>
        <v>4163.17</v>
      </c>
      <c r="G347" s="158"/>
    </row>
    <row r="348" spans="1:7">
      <c r="A348" s="89"/>
      <c r="B348" s="218"/>
      <c r="C348" s="219"/>
      <c r="D348" s="219"/>
      <c r="E348" s="219"/>
      <c r="F348" s="220"/>
      <c r="G348" s="158"/>
    </row>
    <row r="349" spans="1:7" ht="21" customHeight="1">
      <c r="A349" s="81"/>
      <c r="B349" s="258" t="s">
        <v>251</v>
      </c>
      <c r="C349" s="259"/>
      <c r="D349" s="259"/>
      <c r="E349" s="259"/>
      <c r="F349" s="260"/>
      <c r="G349" s="158"/>
    </row>
    <row r="350" spans="1:7" ht="43.2">
      <c r="A350" s="108"/>
      <c r="B350" s="130" t="s">
        <v>3</v>
      </c>
      <c r="C350" s="1" t="s">
        <v>4</v>
      </c>
      <c r="D350" s="1" t="s">
        <v>5</v>
      </c>
      <c r="E350" s="1" t="s">
        <v>0</v>
      </c>
      <c r="F350" s="183" t="s">
        <v>154</v>
      </c>
      <c r="G350" s="158"/>
    </row>
    <row r="351" spans="1:7" ht="43.2">
      <c r="A351" s="108"/>
      <c r="B351" s="231" t="s">
        <v>7</v>
      </c>
      <c r="C351" s="9" t="s">
        <v>214</v>
      </c>
      <c r="D351" s="30">
        <v>1204.2</v>
      </c>
      <c r="E351" s="116">
        <v>1</v>
      </c>
      <c r="F351" s="227" t="s">
        <v>33</v>
      </c>
      <c r="G351" s="158"/>
    </row>
    <row r="352" spans="1:7" ht="43.2">
      <c r="A352" s="108"/>
      <c r="B352" s="231"/>
      <c r="C352" s="9" t="s">
        <v>215</v>
      </c>
      <c r="D352" s="30">
        <v>126</v>
      </c>
      <c r="E352" s="116">
        <v>1</v>
      </c>
      <c r="F352" s="227"/>
      <c r="G352" s="158"/>
    </row>
    <row r="353" spans="1:7" ht="43.2">
      <c r="A353" s="108"/>
      <c r="B353" s="231"/>
      <c r="C353" s="9" t="s">
        <v>216</v>
      </c>
      <c r="D353" s="30">
        <v>89.1</v>
      </c>
      <c r="E353" s="116">
        <v>2</v>
      </c>
      <c r="F353" s="227"/>
      <c r="G353" s="158"/>
    </row>
    <row r="354" spans="1:7" ht="43.2">
      <c r="A354" s="108"/>
      <c r="B354" s="231"/>
      <c r="C354" s="9" t="s">
        <v>217</v>
      </c>
      <c r="D354" s="30">
        <v>40.5</v>
      </c>
      <c r="E354" s="116">
        <v>1</v>
      </c>
      <c r="F354" s="227"/>
      <c r="G354" s="158"/>
    </row>
    <row r="355" spans="1:7" ht="57.6">
      <c r="A355" s="108"/>
      <c r="B355" s="231"/>
      <c r="C355" s="9" t="s">
        <v>218</v>
      </c>
      <c r="D355" s="30">
        <v>0</v>
      </c>
      <c r="E355" s="116">
        <v>1</v>
      </c>
      <c r="F355" s="227"/>
      <c r="G355" s="158"/>
    </row>
    <row r="356" spans="1:7" ht="28.8">
      <c r="A356" s="108"/>
      <c r="B356" s="231"/>
      <c r="C356" s="9" t="s">
        <v>219</v>
      </c>
      <c r="D356" s="30">
        <v>54</v>
      </c>
      <c r="E356" s="116">
        <v>2</v>
      </c>
      <c r="F356" s="227"/>
      <c r="G356" s="158"/>
    </row>
    <row r="357" spans="1:7" ht="28.8">
      <c r="A357" s="108"/>
      <c r="B357" s="231"/>
      <c r="C357" s="9" t="s">
        <v>220</v>
      </c>
      <c r="D357" s="30">
        <v>143.35</v>
      </c>
      <c r="E357" s="116">
        <v>3</v>
      </c>
      <c r="F357" s="227"/>
      <c r="G357" s="158"/>
    </row>
    <row r="358" spans="1:7" ht="43.2">
      <c r="A358" s="108"/>
      <c r="B358" s="231"/>
      <c r="C358" s="9" t="s">
        <v>221</v>
      </c>
      <c r="D358" s="30">
        <v>1381.5</v>
      </c>
      <c r="E358" s="116">
        <v>5</v>
      </c>
      <c r="F358" s="227"/>
      <c r="G358" s="158"/>
    </row>
    <row r="359" spans="1:7" ht="43.2">
      <c r="A359" s="108"/>
      <c r="B359" s="231"/>
      <c r="C359" s="9" t="s">
        <v>222</v>
      </c>
      <c r="D359" s="30">
        <v>96</v>
      </c>
      <c r="E359" s="116">
        <v>3</v>
      </c>
      <c r="F359" s="227"/>
      <c r="G359" s="158"/>
    </row>
    <row r="360" spans="1:7" ht="43.2">
      <c r="A360" s="108"/>
      <c r="B360" s="231"/>
      <c r="C360" s="9" t="s">
        <v>223</v>
      </c>
      <c r="D360" s="30">
        <v>85.08</v>
      </c>
      <c r="E360" s="116">
        <v>3</v>
      </c>
      <c r="F360" s="227"/>
      <c r="G360" s="158"/>
    </row>
    <row r="361" spans="1:7" ht="43.2">
      <c r="A361" s="108"/>
      <c r="B361" s="231"/>
      <c r="C361" s="9" t="s">
        <v>224</v>
      </c>
      <c r="D361" s="30">
        <v>936</v>
      </c>
      <c r="E361" s="116">
        <v>1</v>
      </c>
      <c r="F361" s="227"/>
      <c r="G361" s="158"/>
    </row>
    <row r="362" spans="1:7" ht="28.8">
      <c r="A362" s="215"/>
      <c r="B362" s="231"/>
      <c r="C362" s="9" t="s">
        <v>225</v>
      </c>
      <c r="D362" s="30">
        <v>216</v>
      </c>
      <c r="E362" s="31">
        <v>1</v>
      </c>
      <c r="F362" s="227"/>
      <c r="G362" s="158"/>
    </row>
    <row r="363" spans="1:7" ht="15.6">
      <c r="A363" s="215"/>
      <c r="B363" s="131" t="s">
        <v>2</v>
      </c>
      <c r="C363" s="12"/>
      <c r="D363" s="38">
        <f>SUM(D351:D362)</f>
        <v>4371.7299999999996</v>
      </c>
      <c r="E363" s="35">
        <f>SUM(E351:E362)</f>
        <v>24</v>
      </c>
      <c r="F363" s="227"/>
      <c r="G363" s="158"/>
    </row>
    <row r="364" spans="1:7" ht="28.8">
      <c r="A364" s="215"/>
      <c r="B364" s="229" t="s">
        <v>1</v>
      </c>
      <c r="C364" s="39" t="s">
        <v>226</v>
      </c>
      <c r="D364" s="30">
        <v>621</v>
      </c>
      <c r="E364" s="31">
        <v>6</v>
      </c>
      <c r="F364" s="227"/>
      <c r="G364" s="158"/>
    </row>
    <row r="365" spans="1:7" ht="28.8">
      <c r="A365" s="228"/>
      <c r="B365" s="230"/>
      <c r="C365" s="39" t="s">
        <v>227</v>
      </c>
      <c r="D365" s="30">
        <v>0</v>
      </c>
      <c r="E365" s="31">
        <v>4</v>
      </c>
      <c r="F365" s="227"/>
      <c r="G365" s="158"/>
    </row>
    <row r="366" spans="1:7" ht="43.2">
      <c r="A366" s="228"/>
      <c r="B366" s="230"/>
      <c r="C366" s="39" t="s">
        <v>228</v>
      </c>
      <c r="D366" s="30">
        <v>166</v>
      </c>
      <c r="E366" s="31">
        <v>7</v>
      </c>
      <c r="F366" s="227"/>
      <c r="G366" s="158"/>
    </row>
    <row r="367" spans="1:7">
      <c r="A367" s="228"/>
      <c r="B367" s="230"/>
      <c r="C367" s="39" t="s">
        <v>229</v>
      </c>
      <c r="D367" s="30">
        <v>0</v>
      </c>
      <c r="E367" s="31">
        <v>3</v>
      </c>
      <c r="F367" s="227"/>
      <c r="G367" s="158"/>
    </row>
    <row r="368" spans="1:7">
      <c r="A368" s="228"/>
      <c r="B368" s="230"/>
      <c r="C368" s="39" t="s">
        <v>230</v>
      </c>
      <c r="D368" s="33">
        <v>37</v>
      </c>
      <c r="E368" s="31">
        <v>3</v>
      </c>
      <c r="F368" s="227"/>
      <c r="G368" s="158"/>
    </row>
    <row r="369" spans="1:7" ht="15.6">
      <c r="A369" s="228"/>
      <c r="B369" s="11" t="s">
        <v>2</v>
      </c>
      <c r="C369" s="12"/>
      <c r="D369" s="38">
        <f>SUM(D364:D368)</f>
        <v>824</v>
      </c>
      <c r="E369" s="35">
        <f>SUM(E364:E368)</f>
        <v>23</v>
      </c>
      <c r="F369" s="227"/>
      <c r="G369" s="158"/>
    </row>
    <row r="370" spans="1:7">
      <c r="A370" s="215"/>
      <c r="B370" s="119" t="s">
        <v>6</v>
      </c>
      <c r="C370" s="53"/>
      <c r="D370" s="40">
        <v>0</v>
      </c>
      <c r="E370" s="8">
        <v>0</v>
      </c>
      <c r="F370" s="227"/>
      <c r="G370" s="158"/>
    </row>
    <row r="371" spans="1:7" ht="15.6">
      <c r="A371" s="215"/>
      <c r="B371" s="11" t="s">
        <v>2</v>
      </c>
      <c r="C371" s="12"/>
      <c r="D371" s="34">
        <f>SUM(D370)</f>
        <v>0</v>
      </c>
      <c r="E371" s="35">
        <f>SUM(E370)</f>
        <v>0</v>
      </c>
      <c r="F371" s="227"/>
      <c r="G371" s="158"/>
    </row>
    <row r="372" spans="1:7" ht="28.8">
      <c r="A372" s="80"/>
      <c r="B372" s="196" t="s">
        <v>26</v>
      </c>
      <c r="C372" s="9" t="s">
        <v>231</v>
      </c>
      <c r="D372" s="33">
        <v>308</v>
      </c>
      <c r="E372" s="31">
        <v>7</v>
      </c>
      <c r="F372" s="182">
        <v>308</v>
      </c>
      <c r="G372" s="158"/>
    </row>
    <row r="373" spans="1:7">
      <c r="A373" s="80"/>
      <c r="B373" s="197"/>
      <c r="C373" s="9" t="s">
        <v>232</v>
      </c>
      <c r="D373" s="33">
        <v>1248</v>
      </c>
      <c r="E373" s="31">
        <v>24</v>
      </c>
      <c r="F373" s="182">
        <v>1248</v>
      </c>
      <c r="G373" s="158"/>
    </row>
    <row r="374" spans="1:7">
      <c r="A374" s="80"/>
      <c r="B374" s="198"/>
      <c r="C374" s="9" t="s">
        <v>233</v>
      </c>
      <c r="D374" s="33">
        <v>1400</v>
      </c>
      <c r="E374" s="31">
        <v>20</v>
      </c>
      <c r="F374" s="182">
        <v>1400</v>
      </c>
      <c r="G374" s="158"/>
    </row>
    <row r="375" spans="1:7" ht="15.6">
      <c r="A375" s="80"/>
      <c r="B375" s="11" t="s">
        <v>2</v>
      </c>
      <c r="C375" s="12"/>
      <c r="D375" s="34">
        <f>SUM(D372:D374)</f>
        <v>2956</v>
      </c>
      <c r="E375" s="35">
        <f>SUM(E372:E374)</f>
        <v>51</v>
      </c>
      <c r="F375" s="172">
        <f>SUM(F372:F374)</f>
        <v>2956</v>
      </c>
      <c r="G375" s="158"/>
    </row>
    <row r="376" spans="1:7" ht="28.8">
      <c r="A376" s="80"/>
      <c r="B376" s="118" t="s">
        <v>27</v>
      </c>
      <c r="C376" s="9" t="s">
        <v>234</v>
      </c>
      <c r="D376" s="33">
        <v>0</v>
      </c>
      <c r="E376" s="31">
        <v>1</v>
      </c>
      <c r="F376" s="182">
        <v>15293.44</v>
      </c>
      <c r="G376" s="158"/>
    </row>
    <row r="377" spans="1:7" ht="15.6">
      <c r="A377" s="80"/>
      <c r="B377" s="11" t="s">
        <v>2</v>
      </c>
      <c r="C377" s="12"/>
      <c r="D377" s="36">
        <f>+D376</f>
        <v>0</v>
      </c>
      <c r="E377" s="35">
        <f>SUM(E376)</f>
        <v>1</v>
      </c>
      <c r="F377" s="186">
        <f>SUM(F376)</f>
        <v>15293.44</v>
      </c>
      <c r="G377" s="158"/>
    </row>
    <row r="378" spans="1:7">
      <c r="A378" s="80"/>
      <c r="B378" s="196" t="s">
        <v>235</v>
      </c>
      <c r="C378" s="9" t="s">
        <v>236</v>
      </c>
      <c r="D378" s="33">
        <v>0</v>
      </c>
      <c r="E378" s="31">
        <v>1</v>
      </c>
      <c r="F378" s="182">
        <v>3253.73</v>
      </c>
      <c r="G378" s="158"/>
    </row>
    <row r="379" spans="1:7" ht="28.8">
      <c r="A379" s="80"/>
      <c r="B379" s="198"/>
      <c r="C379" s="9" t="s">
        <v>237</v>
      </c>
      <c r="D379" s="33">
        <v>2932.38</v>
      </c>
      <c r="E379" s="31">
        <v>1</v>
      </c>
      <c r="F379" s="182">
        <v>6000</v>
      </c>
      <c r="G379" s="158"/>
    </row>
    <row r="380" spans="1:7" ht="28.8">
      <c r="A380" s="80"/>
      <c r="B380" s="119" t="s">
        <v>238</v>
      </c>
      <c r="C380" s="9" t="s">
        <v>239</v>
      </c>
      <c r="D380" s="33">
        <v>0</v>
      </c>
      <c r="E380" s="31">
        <v>1</v>
      </c>
      <c r="F380" s="182">
        <v>0</v>
      </c>
      <c r="G380" s="158"/>
    </row>
    <row r="381" spans="1:7" ht="15.6">
      <c r="A381" s="80"/>
      <c r="B381" s="11" t="s">
        <v>2</v>
      </c>
      <c r="C381" s="57"/>
      <c r="D381" s="34">
        <f>SUM(D378:D380)</f>
        <v>2932.38</v>
      </c>
      <c r="E381" s="35">
        <f>SUM(E378:E380)</f>
        <v>3</v>
      </c>
      <c r="F381" s="172">
        <f>SUM(F378:F380)</f>
        <v>9253.73</v>
      </c>
      <c r="G381" s="158"/>
    </row>
    <row r="382" spans="1:7" ht="30.6" thickBot="1">
      <c r="A382" s="80"/>
      <c r="B382" s="134" t="s">
        <v>31</v>
      </c>
      <c r="C382" s="135"/>
      <c r="D382" s="136">
        <f>SUM(D363+D369+D371+D375+D377+D381)</f>
        <v>11084.11</v>
      </c>
      <c r="E382" s="137">
        <f>SUM(E363+E369+E371+E375+E377+E381)</f>
        <v>102</v>
      </c>
      <c r="F382" s="187">
        <f>SUM(F375+F377+F381)</f>
        <v>27503.170000000002</v>
      </c>
      <c r="G382" s="158"/>
    </row>
    <row r="383" spans="1:7">
      <c r="A383" s="80"/>
    </row>
    <row r="384" spans="1:7" ht="18">
      <c r="A384" s="80"/>
      <c r="B384" s="109" t="s">
        <v>252</v>
      </c>
      <c r="C384" s="146"/>
      <c r="D384" s="111">
        <f>SUM(D34+D90+D124+D163+D210+D260+D309+D347+D382)</f>
        <v>275036.08999999997</v>
      </c>
      <c r="E384" s="122">
        <f>E34+E90+E124+E163+E210+E260+E309+E347+E382</f>
        <v>1746</v>
      </c>
      <c r="F384" s="111">
        <f>SUM(F34+F90+F124+F163+F210+F260+F309+F347+F282)</f>
        <v>355045.40659999993</v>
      </c>
    </row>
    <row r="388" spans="2:5">
      <c r="B388" s="195" t="s">
        <v>327</v>
      </c>
      <c r="C388"/>
      <c r="D388"/>
      <c r="E388"/>
    </row>
    <row r="389" spans="2:5">
      <c r="B389" t="s">
        <v>328</v>
      </c>
      <c r="C389"/>
      <c r="D389"/>
      <c r="E389"/>
    </row>
    <row r="390" spans="2:5">
      <c r="B390" t="s">
        <v>329</v>
      </c>
      <c r="C390"/>
      <c r="D390"/>
      <c r="E390"/>
    </row>
    <row r="391" spans="2:5">
      <c r="B391" t="s">
        <v>330</v>
      </c>
      <c r="C391"/>
      <c r="D391"/>
      <c r="E391"/>
    </row>
    <row r="393" spans="2:5">
      <c r="B393" t="s">
        <v>331</v>
      </c>
    </row>
  </sheetData>
  <sheetProtection insertRows="0" deleteRows="0"/>
  <mergeCells count="77">
    <mergeCell ref="G205:G206"/>
    <mergeCell ref="C205:C206"/>
    <mergeCell ref="D205:D206"/>
    <mergeCell ref="E205:E206"/>
    <mergeCell ref="G128:G147"/>
    <mergeCell ref="F167:F196"/>
    <mergeCell ref="B164:F164"/>
    <mergeCell ref="B165:F165"/>
    <mergeCell ref="B167:B188"/>
    <mergeCell ref="B190:B193"/>
    <mergeCell ref="B195:B196"/>
    <mergeCell ref="F205:F206"/>
    <mergeCell ref="B204:B206"/>
    <mergeCell ref="F94:F114"/>
    <mergeCell ref="F128:F156"/>
    <mergeCell ref="B128:B147"/>
    <mergeCell ref="B149:B153"/>
    <mergeCell ref="F38:F79"/>
    <mergeCell ref="B125:F125"/>
    <mergeCell ref="B126:F126"/>
    <mergeCell ref="G7:G17"/>
    <mergeCell ref="B36:F36"/>
    <mergeCell ref="B35:F35"/>
    <mergeCell ref="B91:F91"/>
    <mergeCell ref="B92:F92"/>
    <mergeCell ref="F7:F21"/>
    <mergeCell ref="B262:F262"/>
    <mergeCell ref="F264:F295"/>
    <mergeCell ref="B243:B245"/>
    <mergeCell ref="F214:F238"/>
    <mergeCell ref="B211:F211"/>
    <mergeCell ref="B212:F212"/>
    <mergeCell ref="B214:B231"/>
    <mergeCell ref="B233:B238"/>
    <mergeCell ref="B302:B304"/>
    <mergeCell ref="B306:B307"/>
    <mergeCell ref="A264:A289"/>
    <mergeCell ref="A290:A293"/>
    <mergeCell ref="A294:A295"/>
    <mergeCell ref="A364:A369"/>
    <mergeCell ref="B364:B368"/>
    <mergeCell ref="A370:A371"/>
    <mergeCell ref="B349:F349"/>
    <mergeCell ref="F351:F371"/>
    <mergeCell ref="B351:B362"/>
    <mergeCell ref="B313:B328"/>
    <mergeCell ref="B330:B334"/>
    <mergeCell ref="B247:B257"/>
    <mergeCell ref="B290:B292"/>
    <mergeCell ref="A362:A363"/>
    <mergeCell ref="B338:B339"/>
    <mergeCell ref="B343:B345"/>
    <mergeCell ref="B310:F310"/>
    <mergeCell ref="B348:F348"/>
    <mergeCell ref="A313:A329"/>
    <mergeCell ref="A330:A335"/>
    <mergeCell ref="A336:A337"/>
    <mergeCell ref="B311:F311"/>
    <mergeCell ref="F313:F337"/>
    <mergeCell ref="B261:F261"/>
    <mergeCell ref="B296:B300"/>
    <mergeCell ref="B372:B374"/>
    <mergeCell ref="B378:B379"/>
    <mergeCell ref="B4:G4"/>
    <mergeCell ref="B5:G5"/>
    <mergeCell ref="G243:G245"/>
    <mergeCell ref="B38:B74"/>
    <mergeCell ref="B19:B21"/>
    <mergeCell ref="B7:B17"/>
    <mergeCell ref="B25:B26"/>
    <mergeCell ref="B84:B88"/>
    <mergeCell ref="B94:B111"/>
    <mergeCell ref="B113:B114"/>
    <mergeCell ref="B198:B202"/>
    <mergeCell ref="B240:B241"/>
    <mergeCell ref="G247:G257"/>
    <mergeCell ref="B264:B288"/>
  </mergeCells>
  <pageMargins left="0.7" right="0.7" top="0.75" bottom="0.75" header="0.3" footer="0.3"/>
  <pageSetup paperSize="8" scale="83" fitToHeight="0" orientation="portrait" r:id="rId1"/>
  <rowBreaks count="1" manualBreakCount="1">
    <brk id="43" max="8" man="1"/>
  </rowBreaks>
  <ignoredErrors>
    <ignoredError sqref="F27 D89 E259 D340:E340 D1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mun</vt:lpstr>
      <vt:lpstr>mun!Area_stampa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2022-01-28T11:59:17Z</dcterms:modified>
</cp:coreProperties>
</file>